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3EB20AE1-932A-4302-9582-35E5BD4A4075}" xr6:coauthVersionLast="47" xr6:coauthVersionMax="47" xr10:uidLastSave="{00000000-0000-0000-0000-000000000000}"/>
  <bookViews>
    <workbookView xWindow="-120" yWindow="-120" windowWidth="20730" windowHeight="11160" xr2:uid="{52EE0E7F-1997-4ECB-90C7-26935999B1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1" l="1"/>
  <c r="A18" i="1"/>
  <c r="A39" i="1"/>
  <c r="S39" i="1"/>
  <c r="S36" i="1"/>
  <c r="A36" i="1"/>
  <c r="S32" i="1"/>
  <c r="A32" i="1"/>
  <c r="A76" i="1"/>
  <c r="A75" i="1"/>
  <c r="S74" i="1"/>
  <c r="A74" i="1"/>
  <c r="S73" i="1"/>
  <c r="A73" i="1"/>
  <c r="S72" i="1"/>
  <c r="A72" i="1"/>
  <c r="S71" i="1"/>
  <c r="A71" i="1"/>
  <c r="S70" i="1"/>
  <c r="A70" i="1"/>
  <c r="S69" i="1"/>
  <c r="A69" i="1"/>
  <c r="S68" i="1"/>
  <c r="A68" i="1"/>
  <c r="S66" i="1"/>
  <c r="A66" i="1"/>
  <c r="S65" i="1"/>
  <c r="A65" i="1"/>
  <c r="S64" i="1"/>
  <c r="A64" i="1"/>
  <c r="S63" i="1"/>
  <c r="A63" i="1"/>
  <c r="S62" i="1"/>
  <c r="A62" i="1"/>
  <c r="S61" i="1"/>
  <c r="A61" i="1"/>
  <c r="S60" i="1"/>
  <c r="A60" i="1"/>
  <c r="S59" i="1"/>
  <c r="A59" i="1"/>
  <c r="S58" i="1"/>
  <c r="A58" i="1"/>
  <c r="S57" i="1"/>
  <c r="A57" i="1"/>
  <c r="S55" i="1"/>
  <c r="A55" i="1"/>
  <c r="S54" i="1"/>
  <c r="A54" i="1"/>
  <c r="S53" i="1"/>
  <c r="A53" i="1"/>
  <c r="S52" i="1"/>
  <c r="A52" i="1"/>
  <c r="S50" i="1"/>
  <c r="A50" i="1"/>
  <c r="S49" i="1"/>
  <c r="A49" i="1"/>
  <c r="A47" i="1"/>
  <c r="A46" i="1"/>
  <c r="A45" i="1"/>
  <c r="S44" i="1"/>
  <c r="A44" i="1"/>
  <c r="S43" i="1"/>
  <c r="A43" i="1"/>
  <c r="S42" i="1"/>
  <c r="A42" i="1"/>
  <c r="S41" i="1"/>
  <c r="A41" i="1"/>
  <c r="S40" i="1"/>
  <c r="A40" i="1"/>
  <c r="S38" i="1"/>
  <c r="A38" i="1"/>
  <c r="S37" i="1"/>
  <c r="A37" i="1"/>
  <c r="S35" i="1"/>
  <c r="A35" i="1"/>
  <c r="A33" i="1"/>
  <c r="S31" i="1"/>
  <c r="A31" i="1"/>
  <c r="S29" i="1"/>
  <c r="A29" i="1"/>
  <c r="S28" i="1"/>
  <c r="A28" i="1"/>
  <c r="S27" i="1"/>
  <c r="A27" i="1"/>
  <c r="S26" i="1"/>
  <c r="A26" i="1"/>
  <c r="S25" i="1"/>
  <c r="A25" i="1"/>
  <c r="S24" i="1"/>
  <c r="A24" i="1"/>
  <c r="S23" i="1"/>
  <c r="A23" i="1"/>
  <c r="S21" i="1"/>
  <c r="A21" i="1"/>
  <c r="A19" i="1"/>
  <c r="S17" i="1"/>
  <c r="A17" i="1"/>
  <c r="S16" i="1"/>
  <c r="A16" i="1"/>
  <c r="S15" i="1"/>
  <c r="A15" i="1"/>
  <c r="S13" i="1"/>
  <c r="A13" i="1"/>
  <c r="S11" i="1"/>
  <c r="A11" i="1"/>
  <c r="S10" i="1"/>
  <c r="A10" i="1"/>
  <c r="S9" i="1"/>
  <c r="A9" i="1"/>
  <c r="S8" i="1"/>
  <c r="A8" i="1"/>
  <c r="S6" i="1"/>
  <c r="A6" i="1"/>
</calcChain>
</file>

<file path=xl/sharedStrings.xml><?xml version="1.0" encoding="utf-8"?>
<sst xmlns="http://schemas.openxmlformats.org/spreadsheetml/2006/main" count="482" uniqueCount="206">
  <si>
    <t>Waltham Chase Trials MCC</t>
  </si>
  <si>
    <t>Result - "The Keith Marshall"</t>
  </si>
  <si>
    <t>Woodberry Lane, Rowlands Castle. 4th July 2021 - ACU Permit 60749</t>
  </si>
  <si>
    <t>No</t>
  </si>
  <si>
    <t>Class</t>
  </si>
  <si>
    <t>Name</t>
  </si>
  <si>
    <t>Machine</t>
  </si>
  <si>
    <t>Club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</si>
  <si>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</si>
  <si>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</si>
  <si>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</si>
  <si>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</si>
  <si>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</si>
  <si>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</si>
  <si>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</si>
  <si>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</si>
  <si>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</si>
  <si>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</si>
  <si>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</si>
  <si>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</si>
  <si>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</si>
  <si>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Pos.</t>
  </si>
  <si>
    <t>Air Cooled Mono - B</t>
  </si>
  <si>
    <t>Tom</t>
  </si>
  <si>
    <t>Copp</t>
  </si>
  <si>
    <t>Yamaha TY 250</t>
  </si>
  <si>
    <t>Waterside MCC</t>
  </si>
  <si>
    <t>1st</t>
  </si>
  <si>
    <t>Air Cooled Mono C</t>
  </si>
  <si>
    <t>Andy</t>
  </si>
  <si>
    <t>Pattison</t>
  </si>
  <si>
    <t>Scorpa 143</t>
  </si>
  <si>
    <t>Dave</t>
  </si>
  <si>
    <t>Henvest</t>
  </si>
  <si>
    <t>Honda RTL 250</t>
  </si>
  <si>
    <t>2nd</t>
  </si>
  <si>
    <t>Trevor</t>
  </si>
  <si>
    <t>Newell</t>
  </si>
  <si>
    <t>3rd</t>
  </si>
  <si>
    <t>Steven</t>
  </si>
  <si>
    <t>Shergold</t>
  </si>
  <si>
    <t>JCM 240</t>
  </si>
  <si>
    <t>4th</t>
  </si>
  <si>
    <t>Over 50 B</t>
  </si>
  <si>
    <t>Reynard</t>
  </si>
  <si>
    <t>Norris</t>
  </si>
  <si>
    <t>Beta Evo 250</t>
  </si>
  <si>
    <t>North Berks. MCC</t>
  </si>
  <si>
    <t>Over 50 C</t>
  </si>
  <si>
    <t>Tony</t>
  </si>
  <si>
    <t>Knott</t>
  </si>
  <si>
    <t>Vertigo</t>
  </si>
  <si>
    <t>Ringwood MC &amp; LCC</t>
  </si>
  <si>
    <t>David</t>
  </si>
  <si>
    <t>Mannion</t>
  </si>
  <si>
    <t>Beta Rev3 200</t>
  </si>
  <si>
    <t>Bob</t>
  </si>
  <si>
    <t>Privett</t>
  </si>
  <si>
    <t>Beta Evo Factory 300</t>
  </si>
  <si>
    <t>Nigel</t>
  </si>
  <si>
    <t>Parvin</t>
  </si>
  <si>
    <t>Gas Gas 250</t>
  </si>
  <si>
    <t>DNF</t>
  </si>
  <si>
    <t>Over 50 D</t>
  </si>
  <si>
    <t>John</t>
  </si>
  <si>
    <t>Emery</t>
  </si>
  <si>
    <t>Gas Gas 125</t>
  </si>
  <si>
    <t>Ronnie</t>
  </si>
  <si>
    <t>Allen</t>
  </si>
  <si>
    <t>Montesa 315R</t>
  </si>
  <si>
    <t>Pre 65 B</t>
  </si>
  <si>
    <t>Sherlock</t>
  </si>
  <si>
    <t>James 250</t>
  </si>
  <si>
    <t>Exmoor Motor Club Ltd</t>
  </si>
  <si>
    <t>Ian</t>
  </si>
  <si>
    <t>Peberdy</t>
  </si>
  <si>
    <t>BSA Bantam 185</t>
  </si>
  <si>
    <t>Normandy MCC</t>
  </si>
  <si>
    <t>Geoff</t>
  </si>
  <si>
    <t>Herbert</t>
  </si>
  <si>
    <t>Ariel 500</t>
  </si>
  <si>
    <t>Charlie</t>
  </si>
  <si>
    <t>Tindle</t>
  </si>
  <si>
    <t>BSA B40</t>
  </si>
  <si>
    <t>Roy</t>
  </si>
  <si>
    <t>Haines</t>
  </si>
  <si>
    <t>Ariel 250</t>
  </si>
  <si>
    <t>Aldermaston Nomads MCC</t>
  </si>
  <si>
    <t>5th</t>
  </si>
  <si>
    <t>Mark</t>
  </si>
  <si>
    <t>Baldock</t>
  </si>
  <si>
    <t>Ariel HT 350</t>
  </si>
  <si>
    <t>Kent Youth Trials Club</t>
  </si>
  <si>
    <t>6th</t>
  </si>
  <si>
    <t>Neil</t>
  </si>
  <si>
    <t>Clarke</t>
  </si>
  <si>
    <t>7th</t>
  </si>
  <si>
    <t>Osman</t>
  </si>
  <si>
    <t>AJS</t>
  </si>
  <si>
    <t>Thames MCC</t>
  </si>
  <si>
    <t>8th</t>
  </si>
  <si>
    <t>Pre 65 C</t>
  </si>
  <si>
    <t>Hampton</t>
  </si>
  <si>
    <t xml:space="preserve"> </t>
  </si>
  <si>
    <t>Nicholas</t>
  </si>
  <si>
    <t>James</t>
  </si>
  <si>
    <t>Dot Villiers 250</t>
  </si>
  <si>
    <t>Double Five Kent MCC Ltd</t>
  </si>
  <si>
    <t>Pre 65 D</t>
  </si>
  <si>
    <t>Jim</t>
  </si>
  <si>
    <t>Gray</t>
  </si>
  <si>
    <t>Ariel HT5</t>
  </si>
  <si>
    <t>35 Cleans</t>
  </si>
  <si>
    <t>Chris</t>
  </si>
  <si>
    <t>Page</t>
  </si>
  <si>
    <t>BSA Bantam 175</t>
  </si>
  <si>
    <t>Berkhamsted MCC</t>
  </si>
  <si>
    <t>30 Cleans</t>
  </si>
  <si>
    <t>Bull</t>
  </si>
  <si>
    <t>DOT 175</t>
  </si>
  <si>
    <t>Kenton &amp; Kingsbury MCC</t>
  </si>
  <si>
    <t>Malcolm</t>
  </si>
  <si>
    <t>33 Cleans</t>
  </si>
  <si>
    <t>Karen</t>
  </si>
  <si>
    <t>BSA Bantam</t>
  </si>
  <si>
    <t>XHG Tiger MCC Ltd</t>
  </si>
  <si>
    <t>21 Cleans</t>
  </si>
  <si>
    <t>Vic</t>
  </si>
  <si>
    <t>Allan</t>
  </si>
  <si>
    <t>MV Agusta 190</t>
  </si>
  <si>
    <t>Michael</t>
  </si>
  <si>
    <t>BSA C15</t>
  </si>
  <si>
    <t>Tenterden &amp; District MCC Ltd</t>
  </si>
  <si>
    <t>Withers</t>
  </si>
  <si>
    <t>George</t>
  </si>
  <si>
    <t>Bruton</t>
  </si>
  <si>
    <t>9th</t>
  </si>
  <si>
    <t>Ballard</t>
  </si>
  <si>
    <t>10th</t>
  </si>
  <si>
    <t>Brian</t>
  </si>
  <si>
    <t>Emily</t>
  </si>
  <si>
    <t>Matchless 350</t>
  </si>
  <si>
    <t>Barry</t>
  </si>
  <si>
    <t>Rustell</t>
  </si>
  <si>
    <t>Royal Enfield 350</t>
  </si>
  <si>
    <t>Rigid</t>
  </si>
  <si>
    <t>Robert</t>
  </si>
  <si>
    <t>Hartwell</t>
  </si>
  <si>
    <t>James Commando 197</t>
  </si>
  <si>
    <t>Graham</t>
  </si>
  <si>
    <t>Howes</t>
  </si>
  <si>
    <t>BSA BB32A</t>
  </si>
  <si>
    <t>Twin Shock B</t>
  </si>
  <si>
    <t>Alex</t>
  </si>
  <si>
    <t>Taylor</t>
  </si>
  <si>
    <t>Fantic 249</t>
  </si>
  <si>
    <t>Glenn</t>
  </si>
  <si>
    <t>Bailey</t>
  </si>
  <si>
    <t>Honda TLR 200</t>
  </si>
  <si>
    <t>Tim</t>
  </si>
  <si>
    <t>Carter</t>
  </si>
  <si>
    <t>Bultaco 250</t>
  </si>
  <si>
    <t>Barrett</t>
  </si>
  <si>
    <t>Twin Shock C</t>
  </si>
  <si>
    <t>Gary</t>
  </si>
  <si>
    <t>Tarrant</t>
  </si>
  <si>
    <t>Fantic 240</t>
  </si>
  <si>
    <t>Muston</t>
  </si>
  <si>
    <t>Honda TL 125</t>
  </si>
  <si>
    <t>Eastbourne &amp; District MCC</t>
  </si>
  <si>
    <t>Mick</t>
  </si>
  <si>
    <t>Machinek</t>
  </si>
  <si>
    <t>Jeremy</t>
  </si>
  <si>
    <t>Orchard</t>
  </si>
  <si>
    <t>Fantic 200</t>
  </si>
  <si>
    <t>Matty</t>
  </si>
  <si>
    <t>Brown</t>
  </si>
  <si>
    <t>Yamaha TY 175</t>
  </si>
  <si>
    <t>Billingham</t>
  </si>
  <si>
    <t>Kawasaki KL</t>
  </si>
  <si>
    <t>Guy</t>
  </si>
  <si>
    <t>Stanley</t>
  </si>
  <si>
    <t>Peter</t>
  </si>
  <si>
    <t>Steve</t>
  </si>
  <si>
    <t>Sell</t>
  </si>
  <si>
    <t>Ossa Mar 250</t>
  </si>
  <si>
    <t>Woodthorpe</t>
  </si>
  <si>
    <t>Twin Shock D</t>
  </si>
  <si>
    <t>Wiseman</t>
  </si>
  <si>
    <t>Honda</t>
  </si>
  <si>
    <t>Parker</t>
  </si>
  <si>
    <t>Fantic 156</t>
  </si>
  <si>
    <t>Allison</t>
  </si>
  <si>
    <t>TLR 185</t>
  </si>
  <si>
    <t>NG Road Racing Club</t>
  </si>
  <si>
    <t>Vanessa</t>
  </si>
  <si>
    <t>Boardman</t>
  </si>
  <si>
    <t>Yamaha TY220</t>
  </si>
  <si>
    <t>Sims</t>
  </si>
  <si>
    <t>Leigh</t>
  </si>
  <si>
    <t>Montesa 123</t>
  </si>
  <si>
    <t>Titcombe</t>
  </si>
  <si>
    <t>Honda TLM 50</t>
  </si>
  <si>
    <t>Denham</t>
  </si>
  <si>
    <t>Wagstaff</t>
  </si>
  <si>
    <t>Bridport &amp; Weymouth MCC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</si>
</sst>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/>
    <xf numFmtId="0" fontId="3" fillId="0" borderId="4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82ED-10E0-4E54-829A-FEEF39CADC81}">
  <dimension ref="A1:U76"/>
  <sheetViews>
    <sheetView tabSelected="1" workbookViewId="0">
      <selection activeCell="U7" sqref="U7"/>
    </sheetView>
  </sheetViews>
  <sheetFormatPr defaultRowHeight="15" x14ac:dyDescent="0.25"/>
  <cols>
    <col min="1" max="1" width="7" customWidth="1"/>
    <col min="2" max="2" width="17.140625" customWidth="1"/>
    <col min="3" max="3" width="11.42578125" customWidth="1"/>
    <col min="4" max="4" width="11.7109375" customWidth="1"/>
    <col min="5" max="5" width="21" customWidth="1"/>
    <col min="6" max="6" width="26.42578125" customWidth="1"/>
    <col min="7" max="18" width="5.7109375" style="7" customWidth="1"/>
    <col min="19" max="19" width="7.7109375" style="7" customWidth="1"/>
    <col min="20" max="20" width="7.28515625" style="7" customWidth="1"/>
  </cols>
  <sheetData>
    <row r="1" spans="1:20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 s="4" customFormat="1" ht="18" customHeight="1" x14ac:dyDescent="0.25">
      <c r="A5" s="1" t="s">
        <v>3</v>
      </c>
      <c r="B5" s="2" t="s">
        <v>4</v>
      </c>
      <c r="C5" s="9" t="s">
        <v>5</v>
      </c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</row>
    <row r="6" spans="1:20" ht="18" customHeight="1" x14ac:dyDescent="0.25">
      <c r="A6" s="5" t="str">
        <f>("250")</f>
        <v>250</v>
      </c>
      <c r="B6" s="5" t="s">
        <v>22</v>
      </c>
      <c r="C6" s="5" t="s">
        <v>23</v>
      </c>
      <c r="D6" s="5" t="s">
        <v>24</v>
      </c>
      <c r="E6" s="5" t="s">
        <v>25</v>
      </c>
      <c r="F6" s="5" t="s">
        <v>26</v>
      </c>
      <c r="G6" s="6">
        <v>13</v>
      </c>
      <c r="H6" s="6">
        <v>0</v>
      </c>
      <c r="I6" s="6">
        <v>0</v>
      </c>
      <c r="J6" s="6">
        <v>12</v>
      </c>
      <c r="K6" s="6">
        <v>7</v>
      </c>
      <c r="L6" s="6">
        <v>0</v>
      </c>
      <c r="M6" s="6">
        <v>0</v>
      </c>
      <c r="N6" s="6">
        <v>9</v>
      </c>
      <c r="O6" s="6">
        <v>1</v>
      </c>
      <c r="P6" s="6">
        <v>0</v>
      </c>
      <c r="Q6" s="6">
        <v>1</v>
      </c>
      <c r="R6" s="6">
        <v>8</v>
      </c>
      <c r="S6" s="6">
        <f>SUM(G6:R6)</f>
        <v>51</v>
      </c>
      <c r="T6" s="6" t="s">
        <v>27</v>
      </c>
    </row>
    <row r="7" spans="1:20" ht="18" customHeight="1" x14ac:dyDescent="0.25">
      <c r="A7" s="5"/>
      <c r="B7" s="5"/>
      <c r="C7" s="5"/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18" customHeight="1" x14ac:dyDescent="0.25">
      <c r="A8" s="5" t="str">
        <f>("708")</f>
        <v>708</v>
      </c>
      <c r="B8" s="5" t="s">
        <v>28</v>
      </c>
      <c r="C8" s="5" t="s">
        <v>29</v>
      </c>
      <c r="D8" s="5" t="s">
        <v>30</v>
      </c>
      <c r="E8" s="5" t="s">
        <v>31</v>
      </c>
      <c r="F8" s="5" t="s">
        <v>0</v>
      </c>
      <c r="G8" s="6">
        <v>11</v>
      </c>
      <c r="H8" s="6">
        <v>8</v>
      </c>
      <c r="I8" s="6">
        <v>0</v>
      </c>
      <c r="J8" s="6">
        <v>3</v>
      </c>
      <c r="K8" s="6">
        <v>1</v>
      </c>
      <c r="L8" s="6">
        <v>0</v>
      </c>
      <c r="M8" s="6">
        <v>0</v>
      </c>
      <c r="N8" s="6">
        <v>0</v>
      </c>
      <c r="O8" s="6">
        <v>3</v>
      </c>
      <c r="P8" s="6">
        <v>1</v>
      </c>
      <c r="Q8" s="6">
        <v>0</v>
      </c>
      <c r="R8" s="6">
        <v>0</v>
      </c>
      <c r="S8" s="6">
        <f>SUM(G8:R8)</f>
        <v>27</v>
      </c>
      <c r="T8" s="6" t="s">
        <v>27</v>
      </c>
    </row>
    <row r="9" spans="1:20" ht="18" customHeight="1" x14ac:dyDescent="0.25">
      <c r="A9" s="5" t="str">
        <f>("88")</f>
        <v>88</v>
      </c>
      <c r="B9" s="5" t="s">
        <v>28</v>
      </c>
      <c r="C9" s="5" t="s">
        <v>32</v>
      </c>
      <c r="D9" s="5" t="s">
        <v>33</v>
      </c>
      <c r="E9" s="5" t="s">
        <v>34</v>
      </c>
      <c r="F9" s="5" t="s">
        <v>0</v>
      </c>
      <c r="G9" s="6">
        <v>15</v>
      </c>
      <c r="H9" s="6">
        <v>6</v>
      </c>
      <c r="I9" s="6">
        <v>7</v>
      </c>
      <c r="J9" s="6">
        <v>12</v>
      </c>
      <c r="K9" s="6">
        <v>4</v>
      </c>
      <c r="L9" s="6">
        <v>1</v>
      </c>
      <c r="M9" s="6">
        <v>2</v>
      </c>
      <c r="N9" s="6">
        <v>13</v>
      </c>
      <c r="O9" s="6">
        <v>6</v>
      </c>
      <c r="P9" s="6">
        <v>11</v>
      </c>
      <c r="Q9" s="6">
        <v>5</v>
      </c>
      <c r="R9" s="6">
        <v>3</v>
      </c>
      <c r="S9" s="6">
        <f>SUM(G9:R9)</f>
        <v>85</v>
      </c>
      <c r="T9" s="6" t="s">
        <v>35</v>
      </c>
    </row>
    <row r="10" spans="1:20" ht="18" customHeight="1" x14ac:dyDescent="0.25">
      <c r="A10" s="5" t="str">
        <f>("345")</f>
        <v>345</v>
      </c>
      <c r="B10" s="5" t="s">
        <v>28</v>
      </c>
      <c r="C10" s="5" t="s">
        <v>36</v>
      </c>
      <c r="D10" s="5" t="s">
        <v>37</v>
      </c>
      <c r="E10" s="5" t="s">
        <v>25</v>
      </c>
      <c r="F10" s="5" t="s">
        <v>0</v>
      </c>
      <c r="G10" s="6">
        <v>15</v>
      </c>
      <c r="H10" s="6">
        <v>9</v>
      </c>
      <c r="I10" s="6">
        <v>13</v>
      </c>
      <c r="J10" s="6">
        <v>5</v>
      </c>
      <c r="K10" s="6">
        <v>8</v>
      </c>
      <c r="L10" s="6">
        <v>8</v>
      </c>
      <c r="M10" s="6">
        <v>9</v>
      </c>
      <c r="N10" s="6">
        <v>6</v>
      </c>
      <c r="O10" s="6">
        <v>9</v>
      </c>
      <c r="P10" s="6">
        <v>7</v>
      </c>
      <c r="Q10" s="6">
        <v>5</v>
      </c>
      <c r="R10" s="6">
        <v>5</v>
      </c>
      <c r="S10" s="6">
        <f>SUM(G10:R10)</f>
        <v>99</v>
      </c>
      <c r="T10" s="6" t="s">
        <v>38</v>
      </c>
    </row>
    <row r="11" spans="1:20" ht="18" customHeight="1" x14ac:dyDescent="0.25">
      <c r="A11" s="5" t="str">
        <f>("143")</f>
        <v>143</v>
      </c>
      <c r="B11" s="5" t="s">
        <v>28</v>
      </c>
      <c r="C11" s="5" t="s">
        <v>39</v>
      </c>
      <c r="D11" s="5" t="s">
        <v>40</v>
      </c>
      <c r="E11" s="5" t="s">
        <v>41</v>
      </c>
      <c r="F11" s="5" t="s">
        <v>0</v>
      </c>
      <c r="G11" s="6">
        <v>15</v>
      </c>
      <c r="H11" s="6">
        <v>13</v>
      </c>
      <c r="I11" s="6">
        <v>13</v>
      </c>
      <c r="J11" s="6">
        <v>11</v>
      </c>
      <c r="K11" s="6">
        <v>7</v>
      </c>
      <c r="L11" s="6">
        <v>5</v>
      </c>
      <c r="M11" s="6">
        <v>5</v>
      </c>
      <c r="N11" s="6">
        <v>13</v>
      </c>
      <c r="O11" s="6">
        <v>13</v>
      </c>
      <c r="P11" s="6">
        <v>7</v>
      </c>
      <c r="Q11" s="6">
        <v>5</v>
      </c>
      <c r="R11" s="6">
        <v>15</v>
      </c>
      <c r="S11" s="6">
        <f>SUM(G11:R11)</f>
        <v>122</v>
      </c>
      <c r="T11" s="6" t="s">
        <v>42</v>
      </c>
    </row>
    <row r="12" spans="1:20" ht="18" customHeight="1" x14ac:dyDescent="0.25">
      <c r="A12" s="5"/>
      <c r="B12" s="5"/>
      <c r="C12" s="5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18" customHeight="1" x14ac:dyDescent="0.25">
      <c r="A13" s="5" t="str">
        <f>("190")</f>
        <v>190</v>
      </c>
      <c r="B13" s="5" t="s">
        <v>43</v>
      </c>
      <c r="C13" s="5" t="s">
        <v>44</v>
      </c>
      <c r="D13" s="5" t="s">
        <v>45</v>
      </c>
      <c r="E13" s="5" t="s">
        <v>46</v>
      </c>
      <c r="F13" s="5" t="s">
        <v>47</v>
      </c>
      <c r="G13" s="6">
        <v>6</v>
      </c>
      <c r="H13" s="6">
        <v>0</v>
      </c>
      <c r="I13" s="6">
        <v>0</v>
      </c>
      <c r="J13" s="6">
        <v>8</v>
      </c>
      <c r="K13" s="6">
        <v>3</v>
      </c>
      <c r="L13" s="6">
        <v>1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f>SUM(G13:R13)</f>
        <v>18</v>
      </c>
      <c r="T13" s="6" t="s">
        <v>27</v>
      </c>
    </row>
    <row r="14" spans="1:20" ht="18" customHeight="1" x14ac:dyDescent="0.25">
      <c r="A14" s="5"/>
      <c r="B14" s="5"/>
      <c r="C14" s="5"/>
      <c r="D14" s="5"/>
      <c r="E14" s="5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8" customHeight="1" x14ac:dyDescent="0.25">
      <c r="A15" s="5" t="str">
        <f>("43")</f>
        <v>43</v>
      </c>
      <c r="B15" s="5" t="s">
        <v>48</v>
      </c>
      <c r="C15" s="5" t="s">
        <v>49</v>
      </c>
      <c r="D15" s="5" t="s">
        <v>50</v>
      </c>
      <c r="E15" s="5" t="s">
        <v>51</v>
      </c>
      <c r="F15" s="5" t="s">
        <v>52</v>
      </c>
      <c r="G15" s="6">
        <v>15</v>
      </c>
      <c r="H15" s="6">
        <v>5</v>
      </c>
      <c r="I15" s="6">
        <v>9</v>
      </c>
      <c r="J15" s="6">
        <v>10</v>
      </c>
      <c r="K15" s="6">
        <v>6</v>
      </c>
      <c r="L15" s="6">
        <v>0</v>
      </c>
      <c r="M15" s="6">
        <v>1</v>
      </c>
      <c r="N15" s="6">
        <v>3</v>
      </c>
      <c r="O15" s="6">
        <v>2</v>
      </c>
      <c r="P15" s="6">
        <v>3</v>
      </c>
      <c r="Q15" s="6">
        <v>1</v>
      </c>
      <c r="R15" s="6">
        <v>1</v>
      </c>
      <c r="S15" s="6">
        <f>SUM(G15:R15)</f>
        <v>56</v>
      </c>
      <c r="T15" s="6" t="s">
        <v>27</v>
      </c>
    </row>
    <row r="16" spans="1:20" ht="18" customHeight="1" x14ac:dyDescent="0.25">
      <c r="A16" s="5" t="str">
        <f>("118")</f>
        <v>118</v>
      </c>
      <c r="B16" s="5" t="s">
        <v>48</v>
      </c>
      <c r="C16" s="5" t="s">
        <v>53</v>
      </c>
      <c r="D16" s="5" t="s">
        <v>54</v>
      </c>
      <c r="E16" s="5" t="s">
        <v>55</v>
      </c>
      <c r="F16" s="5" t="s">
        <v>0</v>
      </c>
      <c r="G16" s="6">
        <v>10</v>
      </c>
      <c r="H16" s="6">
        <v>9</v>
      </c>
      <c r="I16" s="6">
        <v>9</v>
      </c>
      <c r="J16" s="6">
        <v>11</v>
      </c>
      <c r="K16" s="6">
        <v>6</v>
      </c>
      <c r="L16" s="6">
        <v>1</v>
      </c>
      <c r="M16" s="6">
        <v>0</v>
      </c>
      <c r="N16" s="6">
        <v>0</v>
      </c>
      <c r="O16" s="6">
        <v>0</v>
      </c>
      <c r="P16" s="6">
        <v>2</v>
      </c>
      <c r="Q16" s="6">
        <v>5</v>
      </c>
      <c r="R16" s="6">
        <v>11</v>
      </c>
      <c r="S16" s="6">
        <f>SUM(G16:R16)</f>
        <v>64</v>
      </c>
      <c r="T16" s="6" t="s">
        <v>35</v>
      </c>
    </row>
    <row r="17" spans="1:21" ht="18" customHeight="1" x14ac:dyDescent="0.25">
      <c r="A17" s="5" t="str">
        <f>("356")</f>
        <v>356</v>
      </c>
      <c r="B17" s="5" t="s">
        <v>48</v>
      </c>
      <c r="C17" s="5" t="s">
        <v>56</v>
      </c>
      <c r="D17" s="5" t="s">
        <v>57</v>
      </c>
      <c r="E17" s="5" t="s">
        <v>58</v>
      </c>
      <c r="F17" s="5" t="s">
        <v>0</v>
      </c>
      <c r="G17" s="6">
        <v>15</v>
      </c>
      <c r="H17" s="6">
        <v>9</v>
      </c>
      <c r="I17" s="6">
        <v>10</v>
      </c>
      <c r="J17" s="6">
        <v>9</v>
      </c>
      <c r="K17" s="6">
        <v>9</v>
      </c>
      <c r="L17" s="6">
        <v>0</v>
      </c>
      <c r="M17" s="6">
        <v>5</v>
      </c>
      <c r="N17" s="6">
        <v>5</v>
      </c>
      <c r="O17" s="6">
        <v>5</v>
      </c>
      <c r="P17" s="6">
        <v>5</v>
      </c>
      <c r="Q17" s="6">
        <v>0</v>
      </c>
      <c r="R17" s="6">
        <v>0</v>
      </c>
      <c r="S17" s="6">
        <f>SUM(G17:R17)</f>
        <v>72</v>
      </c>
      <c r="T17" s="6" t="s">
        <v>38</v>
      </c>
    </row>
    <row r="18" spans="1:21" ht="18" customHeight="1" x14ac:dyDescent="0.25">
      <c r="A18" s="5" t="str">
        <f>("11")</f>
        <v>11</v>
      </c>
      <c r="B18" s="5" t="s">
        <v>48</v>
      </c>
      <c r="C18" s="5" t="s">
        <v>67</v>
      </c>
      <c r="D18" s="5" t="s">
        <v>68</v>
      </c>
      <c r="E18" s="5" t="s">
        <v>69</v>
      </c>
      <c r="F18" s="5" t="s">
        <v>0</v>
      </c>
      <c r="G18" s="6">
        <v>6</v>
      </c>
      <c r="H18" s="6">
        <v>11</v>
      </c>
      <c r="I18" s="6">
        <v>9</v>
      </c>
      <c r="J18" s="6">
        <v>15</v>
      </c>
      <c r="K18" s="6">
        <v>13</v>
      </c>
      <c r="L18" s="6">
        <v>11</v>
      </c>
      <c r="M18" s="6">
        <v>7</v>
      </c>
      <c r="N18" s="6">
        <v>13</v>
      </c>
      <c r="O18" s="6">
        <v>11</v>
      </c>
      <c r="P18" s="6">
        <v>13</v>
      </c>
      <c r="Q18" s="6">
        <v>8</v>
      </c>
      <c r="R18" s="6">
        <v>3</v>
      </c>
      <c r="S18" s="6">
        <f>SUM(G18:R18)</f>
        <v>120</v>
      </c>
      <c r="T18" s="6" t="s">
        <v>42</v>
      </c>
    </row>
    <row r="19" spans="1:21" ht="18" customHeight="1" x14ac:dyDescent="0.25">
      <c r="A19" s="5" t="str">
        <f>("78")</f>
        <v>78</v>
      </c>
      <c r="B19" s="5" t="s">
        <v>48</v>
      </c>
      <c r="C19" s="5" t="s">
        <v>59</v>
      </c>
      <c r="D19" s="5" t="s">
        <v>60</v>
      </c>
      <c r="E19" s="5" t="s">
        <v>61</v>
      </c>
      <c r="F19" s="5" t="s">
        <v>0</v>
      </c>
      <c r="G19" s="6" t="s">
        <v>62</v>
      </c>
      <c r="H19" s="6" t="s">
        <v>62</v>
      </c>
      <c r="I19" s="6" t="s">
        <v>62</v>
      </c>
      <c r="J19" s="6" t="s">
        <v>62</v>
      </c>
      <c r="K19" s="6" t="s">
        <v>62</v>
      </c>
      <c r="L19" s="6" t="s">
        <v>62</v>
      </c>
      <c r="M19" s="6" t="s">
        <v>62</v>
      </c>
      <c r="N19" s="6" t="s">
        <v>62</v>
      </c>
      <c r="O19" s="6" t="s">
        <v>62</v>
      </c>
      <c r="P19" s="6" t="s">
        <v>62</v>
      </c>
      <c r="Q19" s="6" t="s">
        <v>62</v>
      </c>
      <c r="R19" s="6" t="s">
        <v>62</v>
      </c>
      <c r="S19" s="6" t="s">
        <v>62</v>
      </c>
      <c r="T19" s="6" t="s">
        <v>62</v>
      </c>
    </row>
    <row r="20" spans="1:21" ht="18" customHeight="1" x14ac:dyDescent="0.25">
      <c r="A20" s="5"/>
      <c r="B20" s="5"/>
      <c r="C20" s="5"/>
      <c r="D20" s="5"/>
      <c r="E20" s="5"/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1" ht="18" customHeight="1" x14ac:dyDescent="0.25">
      <c r="A21" s="5" t="str">
        <f>("227")</f>
        <v>227</v>
      </c>
      <c r="B21" s="5" t="s">
        <v>63</v>
      </c>
      <c r="C21" s="5" t="s">
        <v>64</v>
      </c>
      <c r="D21" s="5" t="s">
        <v>65</v>
      </c>
      <c r="E21" s="5" t="s">
        <v>66</v>
      </c>
      <c r="F21" s="5" t="s">
        <v>0</v>
      </c>
      <c r="G21" s="6">
        <v>0</v>
      </c>
      <c r="H21" s="6">
        <v>0</v>
      </c>
      <c r="I21" s="6">
        <v>0</v>
      </c>
      <c r="J21" s="6">
        <v>0</v>
      </c>
      <c r="K21" s="6">
        <v>5</v>
      </c>
      <c r="L21" s="6">
        <v>0</v>
      </c>
      <c r="M21" s="6">
        <v>0</v>
      </c>
      <c r="N21" s="6">
        <v>0</v>
      </c>
      <c r="O21" s="6">
        <v>0</v>
      </c>
      <c r="P21" s="6">
        <v>5</v>
      </c>
      <c r="Q21" s="6">
        <v>0</v>
      </c>
      <c r="R21" s="6">
        <v>0</v>
      </c>
      <c r="S21" s="6">
        <f>SUM(G21:R21)</f>
        <v>10</v>
      </c>
      <c r="T21" s="6" t="s">
        <v>27</v>
      </c>
    </row>
    <row r="22" spans="1:21" ht="18" customHeight="1" x14ac:dyDescent="0.25">
      <c r="A22" s="5"/>
      <c r="B22" s="5"/>
      <c r="C22" s="5"/>
      <c r="D22" s="5"/>
      <c r="E22" s="5"/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1" ht="18" customHeight="1" x14ac:dyDescent="0.25">
      <c r="A23" s="5" t="str">
        <f>("243")</f>
        <v>243</v>
      </c>
      <c r="B23" s="5" t="s">
        <v>70</v>
      </c>
      <c r="C23" s="5" t="s">
        <v>53</v>
      </c>
      <c r="D23" s="5" t="s">
        <v>71</v>
      </c>
      <c r="E23" s="5" t="s">
        <v>72</v>
      </c>
      <c r="F23" s="5" t="s">
        <v>73</v>
      </c>
      <c r="G23" s="6">
        <v>3</v>
      </c>
      <c r="H23" s="6">
        <v>1</v>
      </c>
      <c r="I23" s="6">
        <v>1</v>
      </c>
      <c r="J23" s="6">
        <v>4</v>
      </c>
      <c r="K23" s="6">
        <v>2</v>
      </c>
      <c r="L23" s="6">
        <v>0</v>
      </c>
      <c r="M23" s="6">
        <v>0</v>
      </c>
      <c r="N23" s="6">
        <v>1</v>
      </c>
      <c r="O23" s="6">
        <v>0</v>
      </c>
      <c r="P23" s="6">
        <v>0</v>
      </c>
      <c r="Q23" s="6">
        <v>0</v>
      </c>
      <c r="R23" s="6">
        <v>0</v>
      </c>
      <c r="S23" s="6">
        <f t="shared" ref="S23:S29" si="0">SUM(G23:R23)</f>
        <v>12</v>
      </c>
      <c r="T23" s="6" t="s">
        <v>27</v>
      </c>
    </row>
    <row r="24" spans="1:21" ht="18" customHeight="1" x14ac:dyDescent="0.25">
      <c r="A24" s="5" t="str">
        <f>("391")</f>
        <v>391</v>
      </c>
      <c r="B24" s="5" t="s">
        <v>70</v>
      </c>
      <c r="C24" s="5" t="s">
        <v>74</v>
      </c>
      <c r="D24" s="5" t="s">
        <v>75</v>
      </c>
      <c r="E24" s="5" t="s">
        <v>76</v>
      </c>
      <c r="F24" s="5" t="s">
        <v>77</v>
      </c>
      <c r="G24" s="6">
        <v>0</v>
      </c>
      <c r="H24" s="6">
        <v>0</v>
      </c>
      <c r="I24" s="6">
        <v>0</v>
      </c>
      <c r="J24" s="6">
        <v>10</v>
      </c>
      <c r="K24" s="6">
        <v>6</v>
      </c>
      <c r="L24" s="6">
        <v>0</v>
      </c>
      <c r="M24" s="6">
        <v>0</v>
      </c>
      <c r="N24" s="6">
        <v>2</v>
      </c>
      <c r="O24" s="6">
        <v>1</v>
      </c>
      <c r="P24" s="6">
        <v>1</v>
      </c>
      <c r="Q24" s="6">
        <v>0</v>
      </c>
      <c r="R24" s="6">
        <v>0</v>
      </c>
      <c r="S24" s="6">
        <f t="shared" si="0"/>
        <v>20</v>
      </c>
      <c r="T24" s="6" t="s">
        <v>35</v>
      </c>
    </row>
    <row r="25" spans="1:21" ht="18" customHeight="1" x14ac:dyDescent="0.25">
      <c r="A25" s="5" t="str">
        <f>("113")</f>
        <v>113</v>
      </c>
      <c r="B25" s="5" t="s">
        <v>70</v>
      </c>
      <c r="C25" s="5" t="s">
        <v>78</v>
      </c>
      <c r="D25" s="5" t="s">
        <v>79</v>
      </c>
      <c r="E25" s="5" t="s">
        <v>80</v>
      </c>
      <c r="F25" s="5" t="s">
        <v>0</v>
      </c>
      <c r="G25" s="6">
        <v>13</v>
      </c>
      <c r="H25" s="6">
        <v>1</v>
      </c>
      <c r="I25" s="6">
        <v>1</v>
      </c>
      <c r="J25" s="6">
        <v>10</v>
      </c>
      <c r="K25" s="6">
        <v>6</v>
      </c>
      <c r="L25" s="6">
        <v>0</v>
      </c>
      <c r="M25" s="6">
        <v>1</v>
      </c>
      <c r="N25" s="6">
        <v>5</v>
      </c>
      <c r="O25" s="6">
        <v>2</v>
      </c>
      <c r="P25" s="6">
        <v>10</v>
      </c>
      <c r="Q25" s="6">
        <v>0</v>
      </c>
      <c r="R25" s="6">
        <v>6</v>
      </c>
      <c r="S25" s="6">
        <f t="shared" si="0"/>
        <v>55</v>
      </c>
      <c r="T25" s="6" t="s">
        <v>38</v>
      </c>
      <c r="U25" t="s">
        <v>103</v>
      </c>
    </row>
    <row r="26" spans="1:21" ht="18" customHeight="1" x14ac:dyDescent="0.25">
      <c r="A26" s="5" t="str">
        <f>("155")</f>
        <v>155</v>
      </c>
      <c r="B26" s="5" t="s">
        <v>70</v>
      </c>
      <c r="C26" s="5" t="s">
        <v>81</v>
      </c>
      <c r="D26" s="5" t="s">
        <v>82</v>
      </c>
      <c r="E26" s="5" t="s">
        <v>83</v>
      </c>
      <c r="F26" s="5" t="s">
        <v>0</v>
      </c>
      <c r="G26" s="6">
        <v>13</v>
      </c>
      <c r="H26" s="6">
        <v>2</v>
      </c>
      <c r="I26" s="6">
        <v>5</v>
      </c>
      <c r="J26" s="6">
        <v>10</v>
      </c>
      <c r="K26" s="6">
        <v>6</v>
      </c>
      <c r="L26" s="6">
        <v>1</v>
      </c>
      <c r="M26" s="6">
        <v>1</v>
      </c>
      <c r="N26" s="6">
        <v>3</v>
      </c>
      <c r="O26" s="6">
        <v>7</v>
      </c>
      <c r="P26" s="6">
        <v>2</v>
      </c>
      <c r="Q26" s="6">
        <v>0</v>
      </c>
      <c r="R26" s="6">
        <v>6</v>
      </c>
      <c r="S26" s="6">
        <f t="shared" si="0"/>
        <v>56</v>
      </c>
      <c r="T26" s="6" t="s">
        <v>42</v>
      </c>
      <c r="U26" t="s">
        <v>103</v>
      </c>
    </row>
    <row r="27" spans="1:21" ht="18" customHeight="1" x14ac:dyDescent="0.25">
      <c r="A27" s="5" t="str">
        <f>("411")</f>
        <v>411</v>
      </c>
      <c r="B27" s="5" t="s">
        <v>70</v>
      </c>
      <c r="C27" s="5" t="s">
        <v>89</v>
      </c>
      <c r="D27" s="5" t="s">
        <v>90</v>
      </c>
      <c r="E27" s="5" t="s">
        <v>91</v>
      </c>
      <c r="F27" s="5" t="s">
        <v>92</v>
      </c>
      <c r="G27" s="6">
        <v>15</v>
      </c>
      <c r="H27" s="6">
        <v>4</v>
      </c>
      <c r="I27" s="6">
        <v>11</v>
      </c>
      <c r="J27" s="6">
        <v>15</v>
      </c>
      <c r="K27" s="6">
        <v>8</v>
      </c>
      <c r="L27" s="6">
        <v>0</v>
      </c>
      <c r="M27" s="6">
        <v>0</v>
      </c>
      <c r="N27" s="6">
        <v>9</v>
      </c>
      <c r="O27" s="6">
        <v>4</v>
      </c>
      <c r="P27" s="6">
        <v>8</v>
      </c>
      <c r="Q27" s="6">
        <v>1</v>
      </c>
      <c r="R27" s="6">
        <v>11</v>
      </c>
      <c r="S27" s="6">
        <f t="shared" si="0"/>
        <v>86</v>
      </c>
      <c r="T27" s="6" t="s">
        <v>88</v>
      </c>
    </row>
    <row r="28" spans="1:21" ht="18" customHeight="1" x14ac:dyDescent="0.25">
      <c r="A28" s="5" t="str">
        <f>("2")</f>
        <v>2</v>
      </c>
      <c r="B28" s="5" t="s">
        <v>70</v>
      </c>
      <c r="C28" s="5" t="s">
        <v>94</v>
      </c>
      <c r="D28" s="5" t="s">
        <v>95</v>
      </c>
      <c r="E28" s="5" t="s">
        <v>80</v>
      </c>
      <c r="F28" s="5" t="s">
        <v>0</v>
      </c>
      <c r="G28" s="6">
        <v>15</v>
      </c>
      <c r="H28" s="6">
        <v>7</v>
      </c>
      <c r="I28" s="6">
        <v>9</v>
      </c>
      <c r="J28" s="6">
        <v>8</v>
      </c>
      <c r="K28" s="6">
        <v>8</v>
      </c>
      <c r="L28" s="6">
        <v>0</v>
      </c>
      <c r="M28" s="6">
        <v>2</v>
      </c>
      <c r="N28" s="6">
        <v>9</v>
      </c>
      <c r="O28" s="6">
        <v>8</v>
      </c>
      <c r="P28" s="6">
        <v>10</v>
      </c>
      <c r="Q28" s="6">
        <v>4</v>
      </c>
      <c r="R28" s="6">
        <v>13</v>
      </c>
      <c r="S28" s="6">
        <f t="shared" si="0"/>
        <v>93</v>
      </c>
      <c r="T28" s="6" t="s">
        <v>93</v>
      </c>
    </row>
    <row r="29" spans="1:21" ht="18" customHeight="1" x14ac:dyDescent="0.25">
      <c r="A29" s="5" t="str">
        <f>("427")</f>
        <v>427</v>
      </c>
      <c r="B29" s="5" t="s">
        <v>70</v>
      </c>
      <c r="C29" s="5" t="s">
        <v>94</v>
      </c>
      <c r="D29" s="5" t="s">
        <v>97</v>
      </c>
      <c r="E29" s="5" t="s">
        <v>98</v>
      </c>
      <c r="F29" s="5" t="s">
        <v>99</v>
      </c>
      <c r="G29" s="6">
        <v>15</v>
      </c>
      <c r="H29" s="6">
        <v>8</v>
      </c>
      <c r="I29" s="6">
        <v>7</v>
      </c>
      <c r="J29" s="6">
        <v>15</v>
      </c>
      <c r="K29" s="6">
        <v>11</v>
      </c>
      <c r="L29" s="6">
        <v>0</v>
      </c>
      <c r="M29" s="6">
        <v>3</v>
      </c>
      <c r="N29" s="6">
        <v>13</v>
      </c>
      <c r="O29" s="6">
        <v>10</v>
      </c>
      <c r="P29" s="6">
        <v>13</v>
      </c>
      <c r="Q29" s="6">
        <v>7</v>
      </c>
      <c r="R29" s="6">
        <v>9</v>
      </c>
      <c r="S29" s="6">
        <f t="shared" si="0"/>
        <v>111</v>
      </c>
      <c r="T29" s="6" t="s">
        <v>96</v>
      </c>
    </row>
    <row r="30" spans="1:21" ht="18" customHeight="1" x14ac:dyDescent="0.25">
      <c r="A30" s="5"/>
      <c r="B30" s="5"/>
      <c r="C30" s="5"/>
      <c r="D30" s="5"/>
      <c r="E30" s="5"/>
      <c r="F30" s="5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1" ht="18" customHeight="1" x14ac:dyDescent="0.25">
      <c r="A31" s="5" t="str">
        <f>("174")</f>
        <v>174</v>
      </c>
      <c r="B31" s="5" t="s">
        <v>101</v>
      </c>
      <c r="C31" s="5" t="s">
        <v>56</v>
      </c>
      <c r="D31" s="5" t="s">
        <v>102</v>
      </c>
      <c r="E31" s="5" t="s">
        <v>76</v>
      </c>
      <c r="F31" s="5" t="s">
        <v>52</v>
      </c>
      <c r="G31" s="6">
        <v>11</v>
      </c>
      <c r="H31" s="6">
        <v>8</v>
      </c>
      <c r="I31" s="6">
        <v>10</v>
      </c>
      <c r="J31" s="6">
        <v>2</v>
      </c>
      <c r="K31" s="6">
        <v>3</v>
      </c>
      <c r="L31" s="6">
        <v>1</v>
      </c>
      <c r="M31" s="6">
        <v>0</v>
      </c>
      <c r="N31" s="6">
        <v>8</v>
      </c>
      <c r="O31" s="6">
        <v>3</v>
      </c>
      <c r="P31" s="6">
        <v>5</v>
      </c>
      <c r="Q31" s="6">
        <v>0</v>
      </c>
      <c r="R31" s="6">
        <v>1</v>
      </c>
      <c r="S31" s="6">
        <f>SUM(G31:R31)</f>
        <v>52</v>
      </c>
      <c r="T31" s="6" t="s">
        <v>27</v>
      </c>
      <c r="U31" t="s">
        <v>103</v>
      </c>
    </row>
    <row r="32" spans="1:21" ht="18" customHeight="1" x14ac:dyDescent="0.25">
      <c r="A32" s="5" t="str">
        <f>("216")</f>
        <v>216</v>
      </c>
      <c r="B32" s="5" t="s">
        <v>101</v>
      </c>
      <c r="C32" s="5" t="s">
        <v>84</v>
      </c>
      <c r="D32" s="5" t="s">
        <v>85</v>
      </c>
      <c r="E32" s="5" t="s">
        <v>86</v>
      </c>
      <c r="F32" s="5" t="s">
        <v>87</v>
      </c>
      <c r="G32" s="6">
        <v>11</v>
      </c>
      <c r="H32" s="6">
        <v>0</v>
      </c>
      <c r="I32" s="6">
        <v>7</v>
      </c>
      <c r="J32" s="6">
        <v>15</v>
      </c>
      <c r="K32" s="6">
        <v>6</v>
      </c>
      <c r="L32" s="6">
        <v>0</v>
      </c>
      <c r="M32" s="6">
        <v>0</v>
      </c>
      <c r="N32" s="6">
        <v>11</v>
      </c>
      <c r="O32" s="6">
        <v>9</v>
      </c>
      <c r="P32" s="6">
        <v>6</v>
      </c>
      <c r="Q32" s="6">
        <v>3</v>
      </c>
      <c r="R32" s="6">
        <v>0</v>
      </c>
      <c r="S32" s="6">
        <f t="shared" ref="S32" si="1">SUM(G32:R32)</f>
        <v>68</v>
      </c>
      <c r="T32" s="6" t="s">
        <v>35</v>
      </c>
    </row>
    <row r="33" spans="1:21" ht="18" customHeight="1" x14ac:dyDescent="0.25">
      <c r="A33" s="5" t="str">
        <f>("197")</f>
        <v>197</v>
      </c>
      <c r="B33" s="5" t="s">
        <v>101</v>
      </c>
      <c r="C33" s="5" t="s">
        <v>104</v>
      </c>
      <c r="D33" s="5" t="s">
        <v>105</v>
      </c>
      <c r="E33" s="5" t="s">
        <v>106</v>
      </c>
      <c r="F33" s="5" t="s">
        <v>107</v>
      </c>
      <c r="G33" s="6" t="s">
        <v>62</v>
      </c>
      <c r="H33" s="6" t="s">
        <v>62</v>
      </c>
      <c r="I33" s="6" t="s">
        <v>62</v>
      </c>
      <c r="J33" s="6" t="s">
        <v>62</v>
      </c>
      <c r="K33" s="6" t="s">
        <v>62</v>
      </c>
      <c r="L33" s="6" t="s">
        <v>62</v>
      </c>
      <c r="M33" s="6" t="s">
        <v>62</v>
      </c>
      <c r="N33" s="6" t="s">
        <v>62</v>
      </c>
      <c r="O33" s="6" t="s">
        <v>62</v>
      </c>
      <c r="P33" s="6" t="s">
        <v>62</v>
      </c>
      <c r="Q33" s="6" t="s">
        <v>62</v>
      </c>
      <c r="R33" s="6" t="s">
        <v>62</v>
      </c>
      <c r="S33" s="6" t="s">
        <v>62</v>
      </c>
      <c r="T33" s="6" t="s">
        <v>62</v>
      </c>
    </row>
    <row r="34" spans="1:21" ht="18" customHeight="1" x14ac:dyDescent="0.25">
      <c r="A34" s="5"/>
      <c r="B34" s="5"/>
      <c r="C34" s="5"/>
      <c r="D34" s="5"/>
      <c r="E34" s="5"/>
      <c r="F34" s="5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1" ht="18" customHeight="1" x14ac:dyDescent="0.25">
      <c r="A35" s="5" t="str">
        <f>("500")</f>
        <v>500</v>
      </c>
      <c r="B35" s="5" t="s">
        <v>108</v>
      </c>
      <c r="C35" s="5" t="s">
        <v>109</v>
      </c>
      <c r="D35" s="5" t="s">
        <v>110</v>
      </c>
      <c r="E35" s="5" t="s">
        <v>111</v>
      </c>
      <c r="F35" s="5" t="s">
        <v>0</v>
      </c>
      <c r="G35" s="6">
        <v>0</v>
      </c>
      <c r="H35" s="6">
        <v>0</v>
      </c>
      <c r="I35" s="6">
        <v>0</v>
      </c>
      <c r="J35" s="6">
        <v>0</v>
      </c>
      <c r="K35" s="6">
        <v>5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f t="shared" ref="S35:S44" si="2">SUM(G35:R35)</f>
        <v>5</v>
      </c>
      <c r="T35" s="6" t="s">
        <v>27</v>
      </c>
      <c r="U35" t="s">
        <v>112</v>
      </c>
    </row>
    <row r="36" spans="1:21" ht="18" customHeight="1" x14ac:dyDescent="0.25">
      <c r="A36" s="5" t="str">
        <f>("409")</f>
        <v>409</v>
      </c>
      <c r="B36" s="5" t="s">
        <v>108</v>
      </c>
      <c r="C36" s="5" t="s">
        <v>130</v>
      </c>
      <c r="D36" s="5" t="s">
        <v>90</v>
      </c>
      <c r="E36" s="5" t="s">
        <v>131</v>
      </c>
      <c r="F36" s="5" t="s">
        <v>132</v>
      </c>
      <c r="G36" s="6">
        <v>0</v>
      </c>
      <c r="H36" s="6">
        <v>0</v>
      </c>
      <c r="I36" s="6">
        <v>0</v>
      </c>
      <c r="J36" s="6">
        <v>0</v>
      </c>
      <c r="K36" s="6">
        <v>5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f t="shared" ref="S36" si="3">SUM(G36:R36)</f>
        <v>5</v>
      </c>
      <c r="T36" s="6" t="s">
        <v>27</v>
      </c>
      <c r="U36" t="s">
        <v>112</v>
      </c>
    </row>
    <row r="37" spans="1:21" ht="18" customHeight="1" x14ac:dyDescent="0.25">
      <c r="A37" s="5" t="str">
        <f>("242")</f>
        <v>242</v>
      </c>
      <c r="B37" s="5" t="s">
        <v>108</v>
      </c>
      <c r="C37" s="5" t="s">
        <v>113</v>
      </c>
      <c r="D37" s="5" t="s">
        <v>114</v>
      </c>
      <c r="E37" s="5" t="s">
        <v>115</v>
      </c>
      <c r="F37" s="5" t="s">
        <v>116</v>
      </c>
      <c r="G37" s="6">
        <v>1</v>
      </c>
      <c r="H37" s="6">
        <v>1</v>
      </c>
      <c r="I37" s="6">
        <v>0</v>
      </c>
      <c r="J37" s="6">
        <v>1</v>
      </c>
      <c r="K37" s="6">
        <v>0</v>
      </c>
      <c r="L37" s="6">
        <v>1</v>
      </c>
      <c r="M37" s="6">
        <v>0</v>
      </c>
      <c r="N37" s="6">
        <v>0</v>
      </c>
      <c r="O37" s="6">
        <v>0</v>
      </c>
      <c r="P37" s="6">
        <v>1</v>
      </c>
      <c r="Q37" s="6">
        <v>0</v>
      </c>
      <c r="R37" s="6">
        <v>0</v>
      </c>
      <c r="S37" s="6">
        <f t="shared" si="2"/>
        <v>5</v>
      </c>
      <c r="T37" s="6" t="s">
        <v>38</v>
      </c>
      <c r="U37" t="s">
        <v>117</v>
      </c>
    </row>
    <row r="38" spans="1:21" ht="18" customHeight="1" x14ac:dyDescent="0.25">
      <c r="A38" s="5" t="str">
        <f>("194")</f>
        <v>194</v>
      </c>
      <c r="B38" s="5" t="s">
        <v>108</v>
      </c>
      <c r="C38" s="5" t="s">
        <v>64</v>
      </c>
      <c r="D38" s="5" t="s">
        <v>118</v>
      </c>
      <c r="E38" s="5" t="s">
        <v>119</v>
      </c>
      <c r="F38" s="5" t="s">
        <v>120</v>
      </c>
      <c r="G38" s="6">
        <v>0</v>
      </c>
      <c r="H38" s="6">
        <v>1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5</v>
      </c>
      <c r="Q38" s="6">
        <v>0</v>
      </c>
      <c r="R38" s="6">
        <v>0</v>
      </c>
      <c r="S38" s="6">
        <f t="shared" si="2"/>
        <v>6</v>
      </c>
      <c r="T38" s="6" t="s">
        <v>42</v>
      </c>
    </row>
    <row r="39" spans="1:21" ht="18" customHeight="1" x14ac:dyDescent="0.25">
      <c r="A39" s="5" t="str">
        <f>("128")</f>
        <v>128</v>
      </c>
      <c r="B39" s="5" t="s">
        <v>108</v>
      </c>
      <c r="C39" s="5" t="s">
        <v>121</v>
      </c>
      <c r="D39" s="5" t="s">
        <v>75</v>
      </c>
      <c r="E39" s="5" t="s">
        <v>115</v>
      </c>
      <c r="F39" s="5" t="s">
        <v>77</v>
      </c>
      <c r="G39" s="6">
        <v>1</v>
      </c>
      <c r="H39" s="6">
        <v>0</v>
      </c>
      <c r="I39" s="6">
        <v>0</v>
      </c>
      <c r="J39" s="6">
        <v>3</v>
      </c>
      <c r="K39" s="6">
        <v>3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f t="shared" si="2"/>
        <v>7</v>
      </c>
      <c r="T39" s="6" t="s">
        <v>88</v>
      </c>
      <c r="U39" t="s">
        <v>122</v>
      </c>
    </row>
    <row r="40" spans="1:21" ht="18" customHeight="1" x14ac:dyDescent="0.25">
      <c r="A40" s="5" t="str">
        <f>("15")</f>
        <v>15</v>
      </c>
      <c r="B40" s="5" t="s">
        <v>108</v>
      </c>
      <c r="C40" s="5" t="s">
        <v>123</v>
      </c>
      <c r="D40" s="5" t="s">
        <v>95</v>
      </c>
      <c r="E40" s="5" t="s">
        <v>124</v>
      </c>
      <c r="F40" s="5" t="s">
        <v>125</v>
      </c>
      <c r="G40" s="6">
        <v>1</v>
      </c>
      <c r="H40" s="6">
        <v>1</v>
      </c>
      <c r="I40" s="6">
        <v>0</v>
      </c>
      <c r="J40" s="6">
        <v>0</v>
      </c>
      <c r="K40" s="6">
        <v>2</v>
      </c>
      <c r="L40" s="6">
        <v>0</v>
      </c>
      <c r="M40" s="6">
        <v>0</v>
      </c>
      <c r="N40" s="6">
        <v>3</v>
      </c>
      <c r="O40" s="6">
        <v>0</v>
      </c>
      <c r="P40" s="6">
        <v>0</v>
      </c>
      <c r="Q40" s="6">
        <v>0</v>
      </c>
      <c r="R40" s="6">
        <v>0</v>
      </c>
      <c r="S40" s="6">
        <f t="shared" si="2"/>
        <v>7</v>
      </c>
      <c r="T40" s="6" t="s">
        <v>93</v>
      </c>
      <c r="U40" t="s">
        <v>126</v>
      </c>
    </row>
    <row r="41" spans="1:21" ht="18" customHeight="1" x14ac:dyDescent="0.25">
      <c r="A41" s="5" t="str">
        <f>("390")</f>
        <v>390</v>
      </c>
      <c r="B41" s="5" t="s">
        <v>108</v>
      </c>
      <c r="C41" s="5" t="s">
        <v>127</v>
      </c>
      <c r="D41" s="5" t="s">
        <v>128</v>
      </c>
      <c r="E41" s="5" t="s">
        <v>129</v>
      </c>
      <c r="F41" s="5" t="s">
        <v>0</v>
      </c>
      <c r="G41" s="6">
        <v>6</v>
      </c>
      <c r="H41" s="6">
        <v>1</v>
      </c>
      <c r="I41" s="6">
        <v>5</v>
      </c>
      <c r="J41" s="6">
        <v>1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f t="shared" si="2"/>
        <v>13</v>
      </c>
      <c r="T41" s="6" t="s">
        <v>96</v>
      </c>
    </row>
    <row r="42" spans="1:21" ht="18" customHeight="1" x14ac:dyDescent="0.25">
      <c r="A42" s="5" t="str">
        <f>("24")</f>
        <v>24</v>
      </c>
      <c r="B42" s="5" t="s">
        <v>108</v>
      </c>
      <c r="C42" s="5" t="s">
        <v>29</v>
      </c>
      <c r="D42" s="5" t="s">
        <v>133</v>
      </c>
      <c r="E42" s="5" t="s">
        <v>83</v>
      </c>
      <c r="F42" s="5" t="s">
        <v>125</v>
      </c>
      <c r="G42" s="6">
        <v>6</v>
      </c>
      <c r="H42" s="6">
        <v>0</v>
      </c>
      <c r="I42" s="6">
        <v>0</v>
      </c>
      <c r="J42" s="6">
        <v>1</v>
      </c>
      <c r="K42" s="6">
        <v>9</v>
      </c>
      <c r="L42" s="6">
        <v>0</v>
      </c>
      <c r="M42" s="6">
        <v>0</v>
      </c>
      <c r="N42" s="6">
        <v>0</v>
      </c>
      <c r="O42" s="6">
        <v>0</v>
      </c>
      <c r="P42" s="6">
        <v>1</v>
      </c>
      <c r="Q42" s="6">
        <v>0</v>
      </c>
      <c r="R42" s="6">
        <v>0</v>
      </c>
      <c r="S42" s="6">
        <f t="shared" si="2"/>
        <v>17</v>
      </c>
      <c r="T42" s="6" t="s">
        <v>100</v>
      </c>
    </row>
    <row r="43" spans="1:21" ht="18" customHeight="1" x14ac:dyDescent="0.25">
      <c r="A43" s="5" t="str">
        <f>("298")</f>
        <v>298</v>
      </c>
      <c r="B43" s="5" t="s">
        <v>108</v>
      </c>
      <c r="C43" s="5" t="s">
        <v>134</v>
      </c>
      <c r="D43" s="5" t="s">
        <v>135</v>
      </c>
      <c r="E43" s="5" t="s">
        <v>111</v>
      </c>
      <c r="F43" s="5" t="s">
        <v>0</v>
      </c>
      <c r="G43" s="6">
        <v>10</v>
      </c>
      <c r="H43" s="6">
        <v>8</v>
      </c>
      <c r="I43" s="6">
        <v>15</v>
      </c>
      <c r="J43" s="6">
        <v>5</v>
      </c>
      <c r="K43" s="6">
        <v>11</v>
      </c>
      <c r="L43" s="6">
        <v>0</v>
      </c>
      <c r="M43" s="6">
        <v>0</v>
      </c>
      <c r="N43" s="6">
        <v>3</v>
      </c>
      <c r="O43" s="6">
        <v>0</v>
      </c>
      <c r="P43" s="6">
        <v>3</v>
      </c>
      <c r="Q43" s="6">
        <v>4</v>
      </c>
      <c r="R43" s="6">
        <v>2</v>
      </c>
      <c r="S43" s="6">
        <f t="shared" si="2"/>
        <v>61</v>
      </c>
      <c r="T43" s="6" t="s">
        <v>136</v>
      </c>
    </row>
    <row r="44" spans="1:21" ht="18" customHeight="1" x14ac:dyDescent="0.25">
      <c r="A44" s="5" t="str">
        <f>("76")</f>
        <v>76</v>
      </c>
      <c r="B44" s="5" t="s">
        <v>108</v>
      </c>
      <c r="C44" s="5" t="s">
        <v>74</v>
      </c>
      <c r="D44" s="5" t="s">
        <v>137</v>
      </c>
      <c r="E44" s="5" t="s">
        <v>131</v>
      </c>
      <c r="F44" s="5" t="s">
        <v>99</v>
      </c>
      <c r="G44" s="6">
        <v>8</v>
      </c>
      <c r="H44" s="6">
        <v>9</v>
      </c>
      <c r="I44" s="6">
        <v>8</v>
      </c>
      <c r="J44" s="6">
        <v>11</v>
      </c>
      <c r="K44" s="6">
        <v>13</v>
      </c>
      <c r="L44" s="6">
        <v>1</v>
      </c>
      <c r="M44" s="6">
        <v>0</v>
      </c>
      <c r="N44" s="6">
        <v>4</v>
      </c>
      <c r="O44" s="6">
        <v>0</v>
      </c>
      <c r="P44" s="6">
        <v>3</v>
      </c>
      <c r="Q44" s="6">
        <v>5</v>
      </c>
      <c r="R44" s="6">
        <v>1</v>
      </c>
      <c r="S44" s="6">
        <f t="shared" si="2"/>
        <v>63</v>
      </c>
      <c r="T44" s="6" t="s">
        <v>138</v>
      </c>
    </row>
    <row r="45" spans="1:21" ht="18" customHeight="1" x14ac:dyDescent="0.25">
      <c r="A45" s="5" t="str">
        <f>("126")</f>
        <v>126</v>
      </c>
      <c r="B45" s="5" t="s">
        <v>108</v>
      </c>
      <c r="C45" s="5" t="s">
        <v>139</v>
      </c>
      <c r="D45" s="5" t="s">
        <v>114</v>
      </c>
      <c r="E45" s="5" t="s">
        <v>131</v>
      </c>
      <c r="F45" s="5" t="s">
        <v>0</v>
      </c>
      <c r="G45" s="6" t="s">
        <v>62</v>
      </c>
      <c r="H45" s="6" t="s">
        <v>62</v>
      </c>
      <c r="I45" s="6" t="s">
        <v>62</v>
      </c>
      <c r="J45" s="6" t="s">
        <v>62</v>
      </c>
      <c r="K45" s="6" t="s">
        <v>62</v>
      </c>
      <c r="L45" s="6" t="s">
        <v>62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  <c r="T45" s="6" t="s">
        <v>62</v>
      </c>
    </row>
    <row r="46" spans="1:21" ht="18" customHeight="1" x14ac:dyDescent="0.25">
      <c r="A46" s="5" t="str">
        <f>("127")</f>
        <v>127</v>
      </c>
      <c r="B46" s="5" t="s">
        <v>108</v>
      </c>
      <c r="C46" s="5" t="s">
        <v>140</v>
      </c>
      <c r="D46" s="5" t="s">
        <v>114</v>
      </c>
      <c r="E46" s="5" t="s">
        <v>141</v>
      </c>
      <c r="F46" s="5" t="s">
        <v>26</v>
      </c>
      <c r="G46" s="6" t="s">
        <v>62</v>
      </c>
      <c r="H46" s="6" t="s">
        <v>62</v>
      </c>
      <c r="I46" s="6" t="s">
        <v>62</v>
      </c>
      <c r="J46" s="6" t="s">
        <v>62</v>
      </c>
      <c r="K46" s="6" t="s">
        <v>62</v>
      </c>
      <c r="L46" s="6" t="s">
        <v>62</v>
      </c>
      <c r="M46" s="6" t="s">
        <v>62</v>
      </c>
      <c r="N46" s="6" t="s">
        <v>62</v>
      </c>
      <c r="O46" s="6" t="s">
        <v>62</v>
      </c>
      <c r="P46" s="6" t="s">
        <v>62</v>
      </c>
      <c r="Q46" s="6" t="s">
        <v>62</v>
      </c>
      <c r="R46" s="6" t="s">
        <v>62</v>
      </c>
      <c r="S46" s="6" t="s">
        <v>62</v>
      </c>
      <c r="T46" s="6" t="s">
        <v>62</v>
      </c>
      <c r="U46" t="s">
        <v>103</v>
      </c>
    </row>
    <row r="47" spans="1:21" ht="18" customHeight="1" x14ac:dyDescent="0.25">
      <c r="A47" s="5" t="str">
        <f>("430")</f>
        <v>430</v>
      </c>
      <c r="B47" s="5" t="s">
        <v>108</v>
      </c>
      <c r="C47" s="5" t="s">
        <v>142</v>
      </c>
      <c r="D47" s="5" t="s">
        <v>143</v>
      </c>
      <c r="E47" s="5" t="s">
        <v>144</v>
      </c>
      <c r="F47" s="5" t="s">
        <v>0</v>
      </c>
      <c r="G47" s="6" t="s">
        <v>62</v>
      </c>
      <c r="H47" s="6" t="s">
        <v>62</v>
      </c>
      <c r="I47" s="6" t="s">
        <v>62</v>
      </c>
      <c r="J47" s="6" t="s">
        <v>62</v>
      </c>
      <c r="K47" s="6" t="s">
        <v>62</v>
      </c>
      <c r="L47" s="6" t="s">
        <v>62</v>
      </c>
      <c r="M47" s="6" t="s">
        <v>62</v>
      </c>
      <c r="N47" s="6" t="s">
        <v>62</v>
      </c>
      <c r="O47" s="6" t="s">
        <v>62</v>
      </c>
      <c r="P47" s="6" t="s">
        <v>62</v>
      </c>
      <c r="Q47" s="6" t="s">
        <v>62</v>
      </c>
      <c r="R47" s="6" t="s">
        <v>62</v>
      </c>
      <c r="S47" s="6" t="s">
        <v>62</v>
      </c>
      <c r="T47" s="6" t="s">
        <v>62</v>
      </c>
    </row>
    <row r="48" spans="1:21" ht="18" customHeight="1" x14ac:dyDescent="0.25">
      <c r="A48" s="5"/>
      <c r="B48" s="5"/>
      <c r="C48" s="5"/>
      <c r="D48" s="5"/>
      <c r="E48" s="5"/>
      <c r="F48" s="5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18" customHeight="1" x14ac:dyDescent="0.25">
      <c r="A49" s="5" t="str">
        <f>("303")</f>
        <v>303</v>
      </c>
      <c r="B49" s="5" t="s">
        <v>145</v>
      </c>
      <c r="C49" s="5" t="s">
        <v>146</v>
      </c>
      <c r="D49" s="5" t="s">
        <v>147</v>
      </c>
      <c r="E49" s="5" t="s">
        <v>148</v>
      </c>
      <c r="F49" s="5" t="s">
        <v>0</v>
      </c>
      <c r="G49" s="6">
        <v>0</v>
      </c>
      <c r="H49" s="6">
        <v>1</v>
      </c>
      <c r="I49" s="6">
        <v>0</v>
      </c>
      <c r="J49" s="6">
        <v>1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f>SUM(G49:R49)</f>
        <v>2</v>
      </c>
      <c r="T49" s="6" t="s">
        <v>27</v>
      </c>
    </row>
    <row r="50" spans="1:20" ht="18" customHeight="1" x14ac:dyDescent="0.25">
      <c r="A50" s="5" t="str">
        <f>("415")</f>
        <v>415</v>
      </c>
      <c r="B50" s="5" t="s">
        <v>145</v>
      </c>
      <c r="C50" s="5" t="s">
        <v>149</v>
      </c>
      <c r="D50" s="5" t="s">
        <v>150</v>
      </c>
      <c r="E50" s="5" t="s">
        <v>151</v>
      </c>
      <c r="F50" s="5" t="s">
        <v>47</v>
      </c>
      <c r="G50" s="6">
        <v>8</v>
      </c>
      <c r="H50" s="6">
        <v>3</v>
      </c>
      <c r="I50" s="6">
        <v>0</v>
      </c>
      <c r="J50" s="6">
        <v>0</v>
      </c>
      <c r="K50" s="6">
        <v>5</v>
      </c>
      <c r="L50" s="6">
        <v>0</v>
      </c>
      <c r="M50" s="6">
        <v>0</v>
      </c>
      <c r="N50" s="6">
        <v>0</v>
      </c>
      <c r="O50" s="6">
        <v>0</v>
      </c>
      <c r="P50" s="6">
        <v>5</v>
      </c>
      <c r="Q50" s="6">
        <v>1</v>
      </c>
      <c r="R50" s="6">
        <v>0</v>
      </c>
      <c r="S50" s="6">
        <f>SUM(G50:R50)</f>
        <v>22</v>
      </c>
      <c r="T50" s="6" t="s">
        <v>35</v>
      </c>
    </row>
    <row r="51" spans="1:20" ht="18" customHeight="1" x14ac:dyDescent="0.25">
      <c r="A51" s="5"/>
      <c r="B51" s="5"/>
      <c r="C51" s="5"/>
      <c r="D51" s="5"/>
      <c r="E51" s="5"/>
      <c r="F51" s="5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8" customHeight="1" x14ac:dyDescent="0.25">
      <c r="A52" s="5" t="str">
        <f>("218")</f>
        <v>218</v>
      </c>
      <c r="B52" s="5" t="s">
        <v>152</v>
      </c>
      <c r="C52" s="5" t="s">
        <v>153</v>
      </c>
      <c r="D52" s="5" t="s">
        <v>154</v>
      </c>
      <c r="E52" s="5" t="s">
        <v>155</v>
      </c>
      <c r="F52" s="5" t="s">
        <v>0</v>
      </c>
      <c r="G52" s="6">
        <v>2</v>
      </c>
      <c r="H52" s="6">
        <v>5</v>
      </c>
      <c r="I52" s="6">
        <v>0</v>
      </c>
      <c r="J52" s="6">
        <v>8</v>
      </c>
      <c r="K52" s="6">
        <v>11</v>
      </c>
      <c r="L52" s="6">
        <v>0</v>
      </c>
      <c r="M52" s="6">
        <v>0</v>
      </c>
      <c r="N52" s="6">
        <v>3</v>
      </c>
      <c r="O52" s="6">
        <v>1</v>
      </c>
      <c r="P52" s="6">
        <v>0</v>
      </c>
      <c r="Q52" s="6">
        <v>5</v>
      </c>
      <c r="R52" s="6">
        <v>3</v>
      </c>
      <c r="S52" s="6">
        <f>SUM(G52:R52)</f>
        <v>38</v>
      </c>
      <c r="T52" s="6" t="s">
        <v>27</v>
      </c>
    </row>
    <row r="53" spans="1:20" ht="18" customHeight="1" x14ac:dyDescent="0.25">
      <c r="A53" s="5" t="str">
        <f>("27")</f>
        <v>27</v>
      </c>
      <c r="B53" s="5" t="s">
        <v>152</v>
      </c>
      <c r="C53" s="5" t="s">
        <v>156</v>
      </c>
      <c r="D53" s="5" t="s">
        <v>157</v>
      </c>
      <c r="E53" s="5" t="s">
        <v>158</v>
      </c>
      <c r="F53" s="5" t="s">
        <v>0</v>
      </c>
      <c r="G53" s="6">
        <v>15</v>
      </c>
      <c r="H53" s="6">
        <v>0</v>
      </c>
      <c r="I53" s="6">
        <v>2</v>
      </c>
      <c r="J53" s="6">
        <v>9</v>
      </c>
      <c r="K53" s="6">
        <v>6</v>
      </c>
      <c r="L53" s="6">
        <v>0</v>
      </c>
      <c r="M53" s="6">
        <v>5</v>
      </c>
      <c r="N53" s="6">
        <v>4</v>
      </c>
      <c r="O53" s="6">
        <v>2</v>
      </c>
      <c r="P53" s="6">
        <v>0</v>
      </c>
      <c r="Q53" s="6">
        <v>1</v>
      </c>
      <c r="R53" s="6">
        <v>7</v>
      </c>
      <c r="S53" s="6">
        <f>SUM(G53:R53)</f>
        <v>51</v>
      </c>
      <c r="T53" s="6" t="s">
        <v>35</v>
      </c>
    </row>
    <row r="54" spans="1:20" ht="18" customHeight="1" x14ac:dyDescent="0.25">
      <c r="A54" s="5" t="str">
        <f>("295")</f>
        <v>295</v>
      </c>
      <c r="B54" s="5" t="s">
        <v>152</v>
      </c>
      <c r="C54" s="5" t="s">
        <v>159</v>
      </c>
      <c r="D54" s="5" t="s">
        <v>160</v>
      </c>
      <c r="E54" s="5" t="s">
        <v>161</v>
      </c>
      <c r="F54" s="5" t="s">
        <v>0</v>
      </c>
      <c r="G54" s="6">
        <v>13</v>
      </c>
      <c r="H54" s="6">
        <v>0</v>
      </c>
      <c r="I54" s="6">
        <v>0</v>
      </c>
      <c r="J54" s="6">
        <v>10</v>
      </c>
      <c r="K54" s="6">
        <v>6</v>
      </c>
      <c r="L54" s="6">
        <v>0</v>
      </c>
      <c r="M54" s="6">
        <v>0</v>
      </c>
      <c r="N54" s="6">
        <v>9</v>
      </c>
      <c r="O54" s="6">
        <v>1</v>
      </c>
      <c r="P54" s="6">
        <v>10</v>
      </c>
      <c r="Q54" s="6">
        <v>0</v>
      </c>
      <c r="R54" s="6">
        <v>9</v>
      </c>
      <c r="S54" s="6">
        <f>SUM(G54:R54)</f>
        <v>58</v>
      </c>
      <c r="T54" s="6" t="s">
        <v>38</v>
      </c>
    </row>
    <row r="55" spans="1:20" ht="18" customHeight="1" x14ac:dyDescent="0.25">
      <c r="A55" s="5" t="str">
        <f>("220")</f>
        <v>220</v>
      </c>
      <c r="B55" s="5" t="s">
        <v>152</v>
      </c>
      <c r="C55" s="5" t="s">
        <v>53</v>
      </c>
      <c r="D55" s="5" t="s">
        <v>162</v>
      </c>
      <c r="E55" s="5" t="s">
        <v>25</v>
      </c>
      <c r="F55" s="5" t="s">
        <v>0</v>
      </c>
      <c r="G55" s="6">
        <v>11</v>
      </c>
      <c r="H55" s="6">
        <v>0</v>
      </c>
      <c r="I55" s="6">
        <v>8</v>
      </c>
      <c r="J55" s="6">
        <v>15</v>
      </c>
      <c r="K55" s="6">
        <v>13</v>
      </c>
      <c r="L55" s="6">
        <v>3</v>
      </c>
      <c r="M55" s="6">
        <v>0</v>
      </c>
      <c r="N55" s="6">
        <v>3</v>
      </c>
      <c r="O55" s="6">
        <v>6</v>
      </c>
      <c r="P55" s="6">
        <v>6</v>
      </c>
      <c r="Q55" s="6">
        <v>2</v>
      </c>
      <c r="R55" s="6">
        <v>9</v>
      </c>
      <c r="S55" s="6">
        <f>SUM(G55:R55)</f>
        <v>76</v>
      </c>
      <c r="T55" s="6" t="s">
        <v>42</v>
      </c>
    </row>
    <row r="56" spans="1:20" ht="18" customHeight="1" x14ac:dyDescent="0.25">
      <c r="A56" s="5"/>
      <c r="B56" s="5"/>
      <c r="C56" s="5"/>
      <c r="D56" s="5"/>
      <c r="E56" s="5"/>
      <c r="F56" s="5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8" customHeight="1" x14ac:dyDescent="0.25">
      <c r="A57" s="5" t="str">
        <f>("221")</f>
        <v>221</v>
      </c>
      <c r="B57" s="5" t="s">
        <v>163</v>
      </c>
      <c r="C57" s="5" t="s">
        <v>164</v>
      </c>
      <c r="D57" s="5" t="s">
        <v>165</v>
      </c>
      <c r="E57" s="5" t="s">
        <v>166</v>
      </c>
      <c r="F57" s="5" t="s">
        <v>52</v>
      </c>
      <c r="G57" s="6">
        <v>1</v>
      </c>
      <c r="H57" s="6">
        <v>0</v>
      </c>
      <c r="I57" s="6">
        <v>1</v>
      </c>
      <c r="J57" s="6">
        <v>0</v>
      </c>
      <c r="K57" s="6">
        <v>5</v>
      </c>
      <c r="L57" s="6">
        <v>0</v>
      </c>
      <c r="M57" s="6">
        <v>0</v>
      </c>
      <c r="N57" s="6">
        <v>0</v>
      </c>
      <c r="O57" s="6">
        <v>1</v>
      </c>
      <c r="P57" s="6">
        <v>0</v>
      </c>
      <c r="Q57" s="6">
        <v>0</v>
      </c>
      <c r="R57" s="6">
        <v>0</v>
      </c>
      <c r="S57" s="6">
        <f t="shared" ref="S57:S66" si="4">SUM(G57:R57)</f>
        <v>8</v>
      </c>
      <c r="T57" s="6" t="s">
        <v>27</v>
      </c>
    </row>
    <row r="58" spans="1:20" ht="18" customHeight="1" x14ac:dyDescent="0.25">
      <c r="A58" s="5" t="str">
        <f>("23")</f>
        <v>23</v>
      </c>
      <c r="B58" s="5" t="s">
        <v>163</v>
      </c>
      <c r="C58" s="5" t="s">
        <v>78</v>
      </c>
      <c r="D58" s="5" t="s">
        <v>167</v>
      </c>
      <c r="E58" s="5" t="s">
        <v>168</v>
      </c>
      <c r="F58" s="5" t="s">
        <v>169</v>
      </c>
      <c r="G58" s="6">
        <v>4</v>
      </c>
      <c r="H58" s="6">
        <v>2</v>
      </c>
      <c r="I58" s="6">
        <v>1</v>
      </c>
      <c r="J58" s="6">
        <v>1</v>
      </c>
      <c r="K58" s="6">
        <v>2</v>
      </c>
      <c r="L58" s="6">
        <v>0</v>
      </c>
      <c r="M58" s="6">
        <v>0</v>
      </c>
      <c r="N58" s="6">
        <v>1</v>
      </c>
      <c r="O58" s="6">
        <v>1</v>
      </c>
      <c r="P58" s="6">
        <v>6</v>
      </c>
      <c r="Q58" s="6">
        <v>0</v>
      </c>
      <c r="R58" s="6">
        <v>0</v>
      </c>
      <c r="S58" s="6">
        <f t="shared" si="4"/>
        <v>18</v>
      </c>
      <c r="T58" s="6" t="s">
        <v>35</v>
      </c>
    </row>
    <row r="59" spans="1:20" ht="18" customHeight="1" x14ac:dyDescent="0.25">
      <c r="A59" s="5" t="str">
        <f>("57")</f>
        <v>57</v>
      </c>
      <c r="B59" s="5" t="s">
        <v>163</v>
      </c>
      <c r="C59" s="5" t="s">
        <v>170</v>
      </c>
      <c r="D59" s="5" t="s">
        <v>171</v>
      </c>
      <c r="E59" s="5" t="s">
        <v>158</v>
      </c>
      <c r="F59" s="5" t="s">
        <v>0</v>
      </c>
      <c r="G59" s="6">
        <v>11</v>
      </c>
      <c r="H59" s="6">
        <v>8</v>
      </c>
      <c r="I59" s="6">
        <v>0</v>
      </c>
      <c r="J59" s="6">
        <v>2</v>
      </c>
      <c r="K59" s="6">
        <v>2</v>
      </c>
      <c r="L59" s="6">
        <v>0</v>
      </c>
      <c r="M59" s="6">
        <v>1</v>
      </c>
      <c r="N59" s="6">
        <v>6</v>
      </c>
      <c r="O59" s="6">
        <v>8</v>
      </c>
      <c r="P59" s="6">
        <v>3</v>
      </c>
      <c r="Q59" s="6">
        <v>0</v>
      </c>
      <c r="R59" s="6">
        <v>0</v>
      </c>
      <c r="S59" s="6">
        <f t="shared" si="4"/>
        <v>41</v>
      </c>
      <c r="T59" s="6" t="s">
        <v>38</v>
      </c>
    </row>
    <row r="60" spans="1:20" ht="18" customHeight="1" x14ac:dyDescent="0.25">
      <c r="A60" s="5" t="str">
        <f>("183")</f>
        <v>183</v>
      </c>
      <c r="B60" s="5" t="s">
        <v>163</v>
      </c>
      <c r="C60" s="5" t="s">
        <v>172</v>
      </c>
      <c r="D60" s="5" t="s">
        <v>173</v>
      </c>
      <c r="E60" s="5" t="s">
        <v>174</v>
      </c>
      <c r="F60" s="5" t="s">
        <v>0</v>
      </c>
      <c r="G60" s="6">
        <v>9</v>
      </c>
      <c r="H60" s="6">
        <v>8</v>
      </c>
      <c r="I60" s="6">
        <v>0</v>
      </c>
      <c r="J60" s="6">
        <v>8</v>
      </c>
      <c r="K60" s="6">
        <v>8</v>
      </c>
      <c r="L60" s="6">
        <v>3</v>
      </c>
      <c r="M60" s="6">
        <v>0</v>
      </c>
      <c r="N60" s="6">
        <v>6</v>
      </c>
      <c r="O60" s="6">
        <v>7</v>
      </c>
      <c r="P60" s="6">
        <v>1</v>
      </c>
      <c r="Q60" s="6">
        <v>0</v>
      </c>
      <c r="R60" s="6">
        <v>0</v>
      </c>
      <c r="S60" s="6">
        <f t="shared" si="4"/>
        <v>50</v>
      </c>
      <c r="T60" s="6" t="s">
        <v>42</v>
      </c>
    </row>
    <row r="61" spans="1:20" ht="18" customHeight="1" x14ac:dyDescent="0.25">
      <c r="A61" s="5" t="str">
        <f>("41")</f>
        <v>41</v>
      </c>
      <c r="B61" s="5" t="s">
        <v>163</v>
      </c>
      <c r="C61" s="5" t="s">
        <v>175</v>
      </c>
      <c r="D61" s="5" t="s">
        <v>176</v>
      </c>
      <c r="E61" s="5" t="s">
        <v>177</v>
      </c>
      <c r="F61" s="5" t="s">
        <v>0</v>
      </c>
      <c r="G61" s="6">
        <v>10</v>
      </c>
      <c r="H61" s="6">
        <v>6</v>
      </c>
      <c r="I61" s="6">
        <v>2</v>
      </c>
      <c r="J61" s="6">
        <v>10</v>
      </c>
      <c r="K61" s="6">
        <v>9</v>
      </c>
      <c r="L61" s="6">
        <v>0</v>
      </c>
      <c r="M61" s="6">
        <v>0</v>
      </c>
      <c r="N61" s="6">
        <v>4</v>
      </c>
      <c r="O61" s="6">
        <v>3</v>
      </c>
      <c r="P61" s="6">
        <v>6</v>
      </c>
      <c r="Q61" s="6">
        <v>0</v>
      </c>
      <c r="R61" s="6">
        <v>1</v>
      </c>
      <c r="S61" s="6">
        <f t="shared" si="4"/>
        <v>51</v>
      </c>
      <c r="T61" s="6" t="s">
        <v>88</v>
      </c>
    </row>
    <row r="62" spans="1:20" ht="18" customHeight="1" x14ac:dyDescent="0.25">
      <c r="A62" s="5" t="str">
        <f>("37")</f>
        <v>37</v>
      </c>
      <c r="B62" s="5" t="s">
        <v>163</v>
      </c>
      <c r="C62" s="5" t="s">
        <v>49</v>
      </c>
      <c r="D62" s="5" t="s">
        <v>178</v>
      </c>
      <c r="E62" s="5" t="s">
        <v>179</v>
      </c>
      <c r="F62" s="5" t="s">
        <v>0</v>
      </c>
      <c r="G62" s="6">
        <v>15</v>
      </c>
      <c r="H62" s="6">
        <v>5</v>
      </c>
      <c r="I62" s="6">
        <v>1</v>
      </c>
      <c r="J62" s="6">
        <v>10</v>
      </c>
      <c r="K62" s="6">
        <v>6</v>
      </c>
      <c r="L62" s="6">
        <v>0</v>
      </c>
      <c r="M62" s="6">
        <v>4</v>
      </c>
      <c r="N62" s="6">
        <v>7</v>
      </c>
      <c r="O62" s="6">
        <v>2</v>
      </c>
      <c r="P62" s="6">
        <v>3</v>
      </c>
      <c r="Q62" s="6">
        <v>1</v>
      </c>
      <c r="R62" s="6">
        <v>0</v>
      </c>
      <c r="S62" s="6">
        <f t="shared" si="4"/>
        <v>54</v>
      </c>
      <c r="T62" s="6" t="s">
        <v>93</v>
      </c>
    </row>
    <row r="63" spans="1:20" ht="18" customHeight="1" x14ac:dyDescent="0.25">
      <c r="A63" s="5" t="str">
        <f>("278")</f>
        <v>278</v>
      </c>
      <c r="B63" s="5" t="s">
        <v>163</v>
      </c>
      <c r="C63" s="5" t="s">
        <v>180</v>
      </c>
      <c r="D63" s="5" t="s">
        <v>181</v>
      </c>
      <c r="E63" s="5" t="s">
        <v>179</v>
      </c>
      <c r="F63" s="5" t="s">
        <v>0</v>
      </c>
      <c r="G63" s="6">
        <v>11</v>
      </c>
      <c r="H63" s="6">
        <v>8</v>
      </c>
      <c r="I63" s="6">
        <v>4</v>
      </c>
      <c r="J63" s="6">
        <v>8</v>
      </c>
      <c r="K63" s="6">
        <v>11</v>
      </c>
      <c r="L63" s="6">
        <v>1</v>
      </c>
      <c r="M63" s="6">
        <v>2</v>
      </c>
      <c r="N63" s="6">
        <v>7</v>
      </c>
      <c r="O63" s="6">
        <v>3</v>
      </c>
      <c r="P63" s="6">
        <v>7</v>
      </c>
      <c r="Q63" s="6">
        <v>3</v>
      </c>
      <c r="R63" s="6">
        <v>5</v>
      </c>
      <c r="S63" s="6">
        <f t="shared" si="4"/>
        <v>70</v>
      </c>
      <c r="T63" s="6" t="s">
        <v>96</v>
      </c>
    </row>
    <row r="64" spans="1:20" ht="18" customHeight="1" x14ac:dyDescent="0.25">
      <c r="A64" s="5" t="str">
        <f>("49")</f>
        <v>49</v>
      </c>
      <c r="B64" s="5" t="s">
        <v>163</v>
      </c>
      <c r="C64" s="5" t="s">
        <v>182</v>
      </c>
      <c r="D64" s="5" t="s">
        <v>176</v>
      </c>
      <c r="E64" s="5" t="s">
        <v>25</v>
      </c>
      <c r="F64" s="5" t="s">
        <v>0</v>
      </c>
      <c r="G64" s="6">
        <v>15</v>
      </c>
      <c r="H64" s="6">
        <v>7</v>
      </c>
      <c r="I64" s="6">
        <v>11</v>
      </c>
      <c r="J64" s="6">
        <v>12</v>
      </c>
      <c r="K64" s="6">
        <v>8</v>
      </c>
      <c r="L64" s="6">
        <v>1</v>
      </c>
      <c r="M64" s="6">
        <v>2</v>
      </c>
      <c r="N64" s="6">
        <v>6</v>
      </c>
      <c r="O64" s="6">
        <v>5</v>
      </c>
      <c r="P64" s="6">
        <v>3</v>
      </c>
      <c r="Q64" s="6">
        <v>1</v>
      </c>
      <c r="R64" s="6">
        <v>2</v>
      </c>
      <c r="S64" s="6">
        <f t="shared" si="4"/>
        <v>73</v>
      </c>
      <c r="T64" s="6" t="s">
        <v>100</v>
      </c>
    </row>
    <row r="65" spans="1:20" ht="18" customHeight="1" x14ac:dyDescent="0.25">
      <c r="A65" s="5" t="str">
        <f>("196")</f>
        <v>196</v>
      </c>
      <c r="B65" s="5" t="s">
        <v>163</v>
      </c>
      <c r="C65" s="5" t="s">
        <v>183</v>
      </c>
      <c r="D65" s="5" t="s">
        <v>184</v>
      </c>
      <c r="E65" s="5" t="s">
        <v>185</v>
      </c>
      <c r="F65" s="5" t="s">
        <v>0</v>
      </c>
      <c r="G65" s="6">
        <v>15</v>
      </c>
      <c r="H65" s="6">
        <v>10</v>
      </c>
      <c r="I65" s="6">
        <v>7</v>
      </c>
      <c r="J65" s="6">
        <v>15</v>
      </c>
      <c r="K65" s="6">
        <v>10</v>
      </c>
      <c r="L65" s="6">
        <v>3</v>
      </c>
      <c r="M65" s="6">
        <v>1</v>
      </c>
      <c r="N65" s="6">
        <v>11</v>
      </c>
      <c r="O65" s="6">
        <v>13</v>
      </c>
      <c r="P65" s="6">
        <v>6</v>
      </c>
      <c r="Q65" s="6">
        <v>0</v>
      </c>
      <c r="R65" s="6">
        <v>1</v>
      </c>
      <c r="S65" s="6">
        <f t="shared" si="4"/>
        <v>92</v>
      </c>
      <c r="T65" s="6" t="s">
        <v>136</v>
      </c>
    </row>
    <row r="66" spans="1:20" ht="18" customHeight="1" x14ac:dyDescent="0.25">
      <c r="A66" s="5" t="str">
        <f>("160")</f>
        <v>160</v>
      </c>
      <c r="B66" s="5" t="s">
        <v>163</v>
      </c>
      <c r="C66" s="5" t="s">
        <v>182</v>
      </c>
      <c r="D66" s="5" t="s">
        <v>186</v>
      </c>
      <c r="E66" s="5" t="s">
        <v>161</v>
      </c>
      <c r="F66" s="5" t="s">
        <v>0</v>
      </c>
      <c r="G66" s="6">
        <v>15</v>
      </c>
      <c r="H66" s="6">
        <v>15</v>
      </c>
      <c r="I66" s="6">
        <v>12</v>
      </c>
      <c r="J66" s="6">
        <v>15</v>
      </c>
      <c r="K66" s="6">
        <v>6</v>
      </c>
      <c r="L66" s="6">
        <v>5</v>
      </c>
      <c r="M66" s="6">
        <v>0</v>
      </c>
      <c r="N66" s="6">
        <v>13</v>
      </c>
      <c r="O66" s="6">
        <v>9</v>
      </c>
      <c r="P66" s="6">
        <v>3</v>
      </c>
      <c r="Q66" s="6">
        <v>2</v>
      </c>
      <c r="R66" s="6">
        <v>0</v>
      </c>
      <c r="S66" s="6">
        <f t="shared" si="4"/>
        <v>95</v>
      </c>
      <c r="T66" s="6" t="s">
        <v>138</v>
      </c>
    </row>
    <row r="67" spans="1:20" ht="18" customHeight="1" x14ac:dyDescent="0.25">
      <c r="A67" s="5"/>
      <c r="B67" s="5"/>
      <c r="C67" s="5"/>
      <c r="D67" s="5"/>
      <c r="E67" s="5"/>
      <c r="F67" s="5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8" customHeight="1" x14ac:dyDescent="0.25">
      <c r="A68" s="5" t="str">
        <f>("45")</f>
        <v>45</v>
      </c>
      <c r="B68" s="5" t="s">
        <v>187</v>
      </c>
      <c r="C68" s="5" t="s">
        <v>113</v>
      </c>
      <c r="D68" s="5" t="s">
        <v>188</v>
      </c>
      <c r="E68" s="5" t="s">
        <v>189</v>
      </c>
      <c r="F68" s="5" t="s">
        <v>0</v>
      </c>
      <c r="G68" s="6">
        <v>3</v>
      </c>
      <c r="H68" s="6">
        <v>2</v>
      </c>
      <c r="I68" s="6">
        <v>1</v>
      </c>
      <c r="J68" s="6">
        <v>0</v>
      </c>
      <c r="K68" s="6">
        <v>6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f t="shared" ref="S68:S74" si="5">SUM(G68:R68)</f>
        <v>12</v>
      </c>
      <c r="T68" s="6" t="s">
        <v>27</v>
      </c>
    </row>
    <row r="69" spans="1:20" ht="18" customHeight="1" x14ac:dyDescent="0.25">
      <c r="A69" s="5" t="str">
        <f>("14")</f>
        <v>14</v>
      </c>
      <c r="B69" s="5" t="s">
        <v>187</v>
      </c>
      <c r="C69" s="5" t="s">
        <v>78</v>
      </c>
      <c r="D69" s="5" t="s">
        <v>190</v>
      </c>
      <c r="E69" s="5" t="s">
        <v>191</v>
      </c>
      <c r="F69" s="5" t="s">
        <v>0</v>
      </c>
      <c r="G69" s="6">
        <v>4</v>
      </c>
      <c r="H69" s="6">
        <v>0</v>
      </c>
      <c r="I69" s="6">
        <v>0</v>
      </c>
      <c r="J69" s="6">
        <v>5</v>
      </c>
      <c r="K69" s="6">
        <v>5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f t="shared" si="5"/>
        <v>14</v>
      </c>
      <c r="T69" s="6" t="s">
        <v>35</v>
      </c>
    </row>
    <row r="70" spans="1:20" ht="18" customHeight="1" x14ac:dyDescent="0.25">
      <c r="A70" s="5" t="str">
        <f>("74")</f>
        <v>74</v>
      </c>
      <c r="B70" s="5" t="s">
        <v>187</v>
      </c>
      <c r="C70" s="5" t="s">
        <v>104</v>
      </c>
      <c r="D70" s="5" t="s">
        <v>192</v>
      </c>
      <c r="E70" s="5" t="s">
        <v>193</v>
      </c>
      <c r="F70" s="5" t="s">
        <v>194</v>
      </c>
      <c r="G70" s="6">
        <v>8</v>
      </c>
      <c r="H70" s="6">
        <v>0</v>
      </c>
      <c r="I70" s="6">
        <v>0</v>
      </c>
      <c r="J70" s="6">
        <v>0</v>
      </c>
      <c r="K70" s="6">
        <v>11</v>
      </c>
      <c r="L70" s="6">
        <v>0</v>
      </c>
      <c r="M70" s="6">
        <v>0</v>
      </c>
      <c r="N70" s="6">
        <v>0</v>
      </c>
      <c r="O70" s="6">
        <v>0</v>
      </c>
      <c r="P70" s="6">
        <v>5</v>
      </c>
      <c r="Q70" s="6">
        <v>2</v>
      </c>
      <c r="R70" s="6">
        <v>0</v>
      </c>
      <c r="S70" s="6">
        <f t="shared" si="5"/>
        <v>26</v>
      </c>
      <c r="T70" s="6" t="s">
        <v>38</v>
      </c>
    </row>
    <row r="71" spans="1:20" ht="18" customHeight="1" x14ac:dyDescent="0.25">
      <c r="A71" s="5" t="str">
        <f>("73")</f>
        <v>73</v>
      </c>
      <c r="B71" s="5" t="s">
        <v>187</v>
      </c>
      <c r="C71" s="5" t="s">
        <v>195</v>
      </c>
      <c r="D71" s="5" t="s">
        <v>196</v>
      </c>
      <c r="E71" s="5" t="s">
        <v>197</v>
      </c>
      <c r="F71" s="5" t="s">
        <v>0</v>
      </c>
      <c r="G71" s="6">
        <v>6</v>
      </c>
      <c r="H71" s="6">
        <v>1</v>
      </c>
      <c r="I71" s="6">
        <v>5</v>
      </c>
      <c r="J71" s="6">
        <v>5</v>
      </c>
      <c r="K71" s="6">
        <v>6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5</v>
      </c>
      <c r="R71" s="6">
        <v>3</v>
      </c>
      <c r="S71" s="6">
        <f t="shared" si="5"/>
        <v>31</v>
      </c>
      <c r="T71" s="6" t="s">
        <v>42</v>
      </c>
    </row>
    <row r="72" spans="1:20" ht="18" customHeight="1" x14ac:dyDescent="0.25">
      <c r="A72" s="5" t="str">
        <f>("149")</f>
        <v>149</v>
      </c>
      <c r="B72" s="5" t="s">
        <v>187</v>
      </c>
      <c r="C72" s="5" t="s">
        <v>29</v>
      </c>
      <c r="D72" s="5" t="s">
        <v>198</v>
      </c>
      <c r="E72" s="5" t="s">
        <v>158</v>
      </c>
      <c r="F72" s="5" t="s">
        <v>0</v>
      </c>
      <c r="G72" s="6">
        <v>4</v>
      </c>
      <c r="H72" s="6">
        <v>1</v>
      </c>
      <c r="I72" s="6">
        <v>5</v>
      </c>
      <c r="J72" s="6">
        <v>6</v>
      </c>
      <c r="K72" s="6">
        <v>6</v>
      </c>
      <c r="L72" s="6">
        <v>1</v>
      </c>
      <c r="M72" s="6">
        <v>5</v>
      </c>
      <c r="N72" s="6">
        <v>3</v>
      </c>
      <c r="O72" s="6">
        <v>5</v>
      </c>
      <c r="P72" s="6">
        <v>3</v>
      </c>
      <c r="Q72" s="6">
        <v>0</v>
      </c>
      <c r="R72" s="6">
        <v>1</v>
      </c>
      <c r="S72" s="6">
        <f t="shared" si="5"/>
        <v>40</v>
      </c>
      <c r="T72" s="6" t="s">
        <v>88</v>
      </c>
    </row>
    <row r="73" spans="1:20" ht="18" customHeight="1" x14ac:dyDescent="0.25">
      <c r="A73" s="5" t="str">
        <f>("352")</f>
        <v>352</v>
      </c>
      <c r="B73" s="5" t="s">
        <v>187</v>
      </c>
      <c r="C73" s="5" t="s">
        <v>183</v>
      </c>
      <c r="D73" s="5" t="s">
        <v>199</v>
      </c>
      <c r="E73" s="5" t="s">
        <v>200</v>
      </c>
      <c r="F73" s="5" t="s">
        <v>0</v>
      </c>
      <c r="G73" s="6">
        <v>7</v>
      </c>
      <c r="H73" s="6">
        <v>4</v>
      </c>
      <c r="I73" s="6">
        <v>0</v>
      </c>
      <c r="J73" s="6">
        <v>5</v>
      </c>
      <c r="K73" s="6">
        <v>9</v>
      </c>
      <c r="L73" s="6">
        <v>0</v>
      </c>
      <c r="M73" s="6">
        <v>0</v>
      </c>
      <c r="N73" s="6">
        <v>9</v>
      </c>
      <c r="O73" s="6">
        <v>0</v>
      </c>
      <c r="P73" s="6">
        <v>0</v>
      </c>
      <c r="Q73" s="6">
        <v>4</v>
      </c>
      <c r="R73" s="6">
        <v>5</v>
      </c>
      <c r="S73" s="6">
        <f t="shared" si="5"/>
        <v>43</v>
      </c>
      <c r="T73" s="6" t="s">
        <v>93</v>
      </c>
    </row>
    <row r="74" spans="1:20" ht="18" customHeight="1" x14ac:dyDescent="0.25">
      <c r="A74" s="5" t="str">
        <f>("28")</f>
        <v>28</v>
      </c>
      <c r="B74" s="5" t="s">
        <v>187</v>
      </c>
      <c r="C74" s="5" t="s">
        <v>78</v>
      </c>
      <c r="D74" s="5" t="s">
        <v>201</v>
      </c>
      <c r="E74" s="5" t="s">
        <v>202</v>
      </c>
      <c r="F74" s="5" t="s">
        <v>0</v>
      </c>
      <c r="G74" s="6">
        <v>9</v>
      </c>
      <c r="H74" s="6">
        <v>6</v>
      </c>
      <c r="I74" s="6">
        <v>5</v>
      </c>
      <c r="J74" s="6">
        <v>5</v>
      </c>
      <c r="K74" s="6">
        <v>11</v>
      </c>
      <c r="L74" s="6">
        <v>0</v>
      </c>
      <c r="M74" s="6">
        <v>0</v>
      </c>
      <c r="N74" s="6">
        <v>9</v>
      </c>
      <c r="O74" s="6">
        <v>0</v>
      </c>
      <c r="P74" s="6">
        <v>2</v>
      </c>
      <c r="Q74" s="6">
        <v>1</v>
      </c>
      <c r="R74" s="6">
        <v>6</v>
      </c>
      <c r="S74" s="6">
        <f t="shared" si="5"/>
        <v>54</v>
      </c>
      <c r="T74" s="6" t="s">
        <v>96</v>
      </c>
    </row>
    <row r="75" spans="1:20" ht="18" customHeight="1" x14ac:dyDescent="0.25">
      <c r="A75" s="5" t="str">
        <f>("81")</f>
        <v>81</v>
      </c>
      <c r="B75" s="5" t="s">
        <v>187</v>
      </c>
      <c r="C75" s="5" t="s">
        <v>64</v>
      </c>
      <c r="D75" s="5" t="s">
        <v>203</v>
      </c>
      <c r="E75" s="5" t="s">
        <v>83</v>
      </c>
      <c r="F75" s="5" t="s">
        <v>0</v>
      </c>
      <c r="G75" s="6" t="s">
        <v>62</v>
      </c>
      <c r="H75" s="6" t="s">
        <v>62</v>
      </c>
      <c r="I75" s="6" t="s">
        <v>62</v>
      </c>
      <c r="J75" s="6" t="s">
        <v>62</v>
      </c>
      <c r="K75" s="6" t="s">
        <v>62</v>
      </c>
      <c r="L75" s="6" t="s">
        <v>62</v>
      </c>
      <c r="M75" s="6" t="s">
        <v>62</v>
      </c>
      <c r="N75" s="6" t="s">
        <v>62</v>
      </c>
      <c r="O75" s="6" t="s">
        <v>62</v>
      </c>
      <c r="P75" s="6" t="s">
        <v>62</v>
      </c>
      <c r="Q75" s="6" t="s">
        <v>62</v>
      </c>
      <c r="R75" s="6" t="s">
        <v>62</v>
      </c>
      <c r="S75" s="6" t="s">
        <v>62</v>
      </c>
      <c r="T75" s="6" t="s">
        <v>62</v>
      </c>
    </row>
    <row r="76" spans="1:20" ht="18" customHeight="1" x14ac:dyDescent="0.25">
      <c r="A76" s="5" t="str">
        <f>("157")</f>
        <v>157</v>
      </c>
      <c r="B76" s="5" t="s">
        <v>187</v>
      </c>
      <c r="C76" s="5" t="s">
        <v>183</v>
      </c>
      <c r="D76" s="5" t="s">
        <v>204</v>
      </c>
      <c r="E76" s="5" t="s">
        <v>158</v>
      </c>
      <c r="F76" s="5" t="s">
        <v>205</v>
      </c>
      <c r="G76" s="6" t="s">
        <v>62</v>
      </c>
      <c r="H76" s="6" t="s">
        <v>62</v>
      </c>
      <c r="I76" s="6" t="s">
        <v>62</v>
      </c>
      <c r="J76" s="6" t="s">
        <v>62</v>
      </c>
      <c r="K76" s="6" t="s">
        <v>62</v>
      </c>
      <c r="L76" s="6" t="s">
        <v>62</v>
      </c>
      <c r="M76" s="6" t="s">
        <v>62</v>
      </c>
      <c r="N76" s="6" t="s">
        <v>62</v>
      </c>
      <c r="O76" s="6" t="s">
        <v>62</v>
      </c>
      <c r="P76" s="6" t="s">
        <v>62</v>
      </c>
      <c r="Q76" s="6" t="s">
        <v>62</v>
      </c>
      <c r="R76" s="6" t="s">
        <v>62</v>
      </c>
      <c r="S76" s="6" t="s">
        <v>62</v>
      </c>
      <c r="T76" s="6" t="s">
        <v>62</v>
      </c>
    </row>
  </sheetData>
  <mergeCells count="4">
    <mergeCell ref="A1:T1"/>
    <mergeCell ref="A2:T2"/>
    <mergeCell ref="A3:T3"/>
    <mergeCell ref="C5:D5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2021-07-04T19:31:15Z</dcterms:created>
  <dcterms:modified xsi:type="dcterms:W3CDTF">2021-07-05T21:47:50Z</dcterms:modified>
</cp:coreProperties>
</file>